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UAC3X\Desktop\"/>
    </mc:Choice>
  </mc:AlternateContent>
  <xr:revisionPtr revIDLastSave="0" documentId="8_{EB25DEC0-FE80-4415-B32A-FD039DB08D8B}" xr6:coauthVersionLast="47" xr6:coauthVersionMax="47" xr10:uidLastSave="{00000000-0000-0000-0000-000000000000}"/>
  <workbookProtection workbookAlgorithmName="SHA-256" workbookHashValue="26qf7+4p0fCKFJSqg6NQUFuphG38lkhy4/6SFhGIT50=" workbookSaltValue="30R4GVbb5mhR2wai+Ls7cw==" workbookSpinCount="100000" lockStructure="1"/>
  <bookViews>
    <workbookView xWindow="19080" yWindow="-120" windowWidth="19440" windowHeight="15000" xr2:uid="{DD1E9C95-C661-455B-BAA3-99DAE9A9401E}"/>
  </bookViews>
  <sheets>
    <sheet name="Small business boosts calc" sheetId="1" r:id="rId1"/>
    <sheet name="Version control and About" sheetId="3" state="hidden" r:id="rId2"/>
    <sheet name=" Reference module" sheetId="2" state="hidden" r:id="rId3"/>
    <sheet name="Test module" sheetId="4" state="hidden" r:id="rId4"/>
  </sheets>
  <definedNames>
    <definedName name="_xlnm._FilterDatabase" localSheetId="2" hidden="1">' Reference module'!$E$1:$U$809</definedName>
    <definedName name="_xlnm.Print_Area" localSheetId="0">'Small business boosts calc'!$A$2:$B$47</definedName>
    <definedName name="_xlnm.Print_Titles" localSheetId="0">'Small business boosts calc'!$2:$2</definedName>
    <definedName name="RowTitle">'Small business boosts calc'!#REF!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1" l="1"/>
  <c r="A7" i="1"/>
  <c r="A6" i="1"/>
  <c r="A5" i="1"/>
  <c r="A4" i="1"/>
  <c r="A41" i="1"/>
  <c r="B746" i="2" l="1"/>
  <c r="B745" i="2" s="1"/>
  <c r="B752" i="2"/>
  <c r="B751" i="2" s="1"/>
  <c r="A23" i="1"/>
  <c r="A22" i="1"/>
  <c r="A21" i="1"/>
  <c r="A20" i="1"/>
  <c r="B740" i="2"/>
  <c r="B739" i="2" s="1"/>
  <c r="B269" i="2"/>
  <c r="H260" i="2"/>
  <c r="G260" i="2"/>
  <c r="F260" i="2"/>
  <c r="E260" i="2"/>
  <c r="D260" i="2"/>
  <c r="C260" i="2"/>
  <c r="B260" i="2"/>
  <c r="A37" i="1"/>
  <c r="A38" i="1"/>
  <c r="A14" i="1"/>
  <c r="A13" i="1"/>
  <c r="A15" i="1"/>
  <c r="B774" i="2"/>
  <c r="B773" i="2"/>
  <c r="M736" i="2" l="1"/>
  <c r="N736" i="2"/>
  <c r="C15" i="4" l="1"/>
  <c r="C10" i="4"/>
  <c r="A46" i="1"/>
  <c r="B801" i="2"/>
  <c r="H792" i="2"/>
  <c r="G792" i="2"/>
  <c r="F792" i="2"/>
  <c r="E792" i="2"/>
  <c r="D792" i="2"/>
  <c r="C792" i="2"/>
  <c r="B792" i="2"/>
  <c r="B787" i="2"/>
  <c r="H778" i="2"/>
  <c r="G778" i="2"/>
  <c r="F778" i="2"/>
  <c r="E778" i="2"/>
  <c r="D778" i="2"/>
  <c r="C778" i="2"/>
  <c r="B778" i="2"/>
  <c r="B767" i="2"/>
  <c r="B732" i="2"/>
  <c r="H758" i="2"/>
  <c r="G758" i="2"/>
  <c r="F758" i="2"/>
  <c r="E758" i="2"/>
  <c r="D758" i="2"/>
  <c r="C758" i="2"/>
  <c r="B758" i="2"/>
  <c r="H723" i="2"/>
  <c r="G723" i="2"/>
  <c r="F723" i="2"/>
  <c r="E723" i="2"/>
  <c r="D723" i="2"/>
  <c r="C723" i="2"/>
  <c r="B723" i="2"/>
  <c r="A43" i="1"/>
  <c r="B652" i="2"/>
  <c r="H644" i="2"/>
  <c r="G644" i="2"/>
  <c r="F644" i="2"/>
  <c r="E644" i="2"/>
  <c r="D644" i="2"/>
  <c r="C644" i="2"/>
  <c r="B644" i="2"/>
  <c r="B624" i="2"/>
  <c r="H616" i="2"/>
  <c r="G616" i="2"/>
  <c r="F616" i="2"/>
  <c r="E616" i="2"/>
  <c r="D616" i="2"/>
  <c r="C616" i="2"/>
  <c r="B616" i="2"/>
  <c r="H630" i="2"/>
  <c r="G630" i="2"/>
  <c r="F630" i="2"/>
  <c r="E630" i="2"/>
  <c r="D630" i="2"/>
  <c r="C630" i="2"/>
  <c r="B630" i="2"/>
  <c r="B610" i="2"/>
  <c r="H602" i="2"/>
  <c r="G602" i="2"/>
  <c r="F602" i="2"/>
  <c r="E602" i="2"/>
  <c r="D602" i="2"/>
  <c r="C602" i="2"/>
  <c r="B602" i="2"/>
  <c r="H560" i="2"/>
  <c r="G560" i="2"/>
  <c r="F560" i="2"/>
  <c r="E560" i="2"/>
  <c r="D560" i="2"/>
  <c r="C560" i="2"/>
  <c r="B560" i="2"/>
  <c r="B554" i="2"/>
  <c r="H546" i="2"/>
  <c r="G546" i="2"/>
  <c r="F546" i="2"/>
  <c r="E546" i="2"/>
  <c r="D546" i="2"/>
  <c r="C546" i="2"/>
  <c r="B546" i="2"/>
  <c r="B512" i="2"/>
  <c r="A33" i="1"/>
  <c r="A32" i="1"/>
  <c r="A31" i="1"/>
  <c r="P737" i="2" l="1"/>
  <c r="Q737" i="2" s="1"/>
  <c r="P736" i="2"/>
  <c r="Q736" i="2" s="1"/>
  <c r="B807" i="2"/>
  <c r="B806" i="2"/>
  <c r="B725" i="2"/>
  <c r="A44" i="1" s="1"/>
  <c r="D737" i="2" l="1"/>
  <c r="B737" i="2" s="1"/>
  <c r="D736" i="2"/>
  <c r="B736" i="2" s="1"/>
  <c r="C17" i="4"/>
  <c r="C16" i="4"/>
  <c r="C11" i="4"/>
  <c r="A19" i="1"/>
  <c r="A12" i="1"/>
  <c r="C21" i="4" l="1"/>
  <c r="C19" i="4"/>
  <c r="C18" i="4"/>
  <c r="C20" i="4"/>
  <c r="B699" i="2"/>
  <c r="F737" i="2"/>
  <c r="F736" i="2"/>
  <c r="H737" i="2" l="1"/>
  <c r="B753" i="2" s="1"/>
  <c r="H736" i="2"/>
  <c r="B44" i="2"/>
  <c r="B748" i="2" l="1"/>
  <c r="B747" i="2"/>
  <c r="B754" i="2"/>
  <c r="B741" i="2"/>
  <c r="B772" i="2"/>
  <c r="B770" i="2"/>
  <c r="B771" i="2"/>
  <c r="B742" i="2"/>
  <c r="A42" i="1"/>
  <c r="H532" i="2"/>
  <c r="G532" i="2"/>
  <c r="F532" i="2"/>
  <c r="E532" i="2"/>
  <c r="D532" i="2"/>
  <c r="C532" i="2"/>
  <c r="B532" i="2"/>
  <c r="B526" i="2"/>
  <c r="H518" i="2"/>
  <c r="G518" i="2"/>
  <c r="F518" i="2"/>
  <c r="E518" i="2"/>
  <c r="D518" i="2"/>
  <c r="C518" i="2"/>
  <c r="B518" i="2"/>
  <c r="B743" i="2" l="1"/>
  <c r="B803" i="2" s="1"/>
  <c r="B749" i="2"/>
  <c r="B804" i="2" s="1"/>
  <c r="B755" i="2"/>
  <c r="B805" i="2" s="1"/>
  <c r="B775" i="2"/>
  <c r="A45" i="1" s="1"/>
  <c r="B583" i="2"/>
  <c r="H574" i="2"/>
  <c r="G574" i="2"/>
  <c r="F574" i="2"/>
  <c r="E574" i="2"/>
  <c r="D574" i="2"/>
  <c r="C574" i="2"/>
  <c r="B574" i="2"/>
  <c r="H658" i="2"/>
  <c r="G658" i="2"/>
  <c r="F658" i="2"/>
  <c r="E658" i="2"/>
  <c r="D658" i="2"/>
  <c r="C658" i="2"/>
  <c r="B658" i="2"/>
  <c r="B596" i="2"/>
  <c r="H588" i="2"/>
  <c r="G588" i="2"/>
  <c r="F588" i="2"/>
  <c r="E588" i="2"/>
  <c r="D588" i="2"/>
  <c r="C588" i="2"/>
  <c r="B588" i="2"/>
  <c r="H504" i="2"/>
  <c r="G504" i="2"/>
  <c r="F504" i="2"/>
  <c r="E504" i="2"/>
  <c r="D504" i="2"/>
  <c r="C504" i="2"/>
  <c r="B504" i="2"/>
  <c r="B499" i="2"/>
  <c r="H490" i="2"/>
  <c r="G490" i="2"/>
  <c r="F490" i="2"/>
  <c r="E490" i="2"/>
  <c r="D490" i="2"/>
  <c r="C490" i="2"/>
  <c r="B490" i="2"/>
  <c r="B485" i="2"/>
  <c r="H476" i="2"/>
  <c r="G476" i="2"/>
  <c r="F476" i="2"/>
  <c r="E476" i="2"/>
  <c r="D476" i="2"/>
  <c r="C476" i="2"/>
  <c r="B476" i="2"/>
  <c r="B464" i="2"/>
  <c r="B471" i="2"/>
  <c r="H459" i="2"/>
  <c r="G459" i="2"/>
  <c r="F459" i="2"/>
  <c r="E459" i="2"/>
  <c r="D459" i="2"/>
  <c r="C459" i="2"/>
  <c r="B459" i="2"/>
  <c r="B29" i="1"/>
  <c r="A29" i="1"/>
  <c r="A27" i="1"/>
  <c r="B409" i="2"/>
  <c r="H400" i="2"/>
  <c r="G400" i="2"/>
  <c r="F400" i="2"/>
  <c r="E400" i="2"/>
  <c r="D400" i="2"/>
  <c r="C400" i="2"/>
  <c r="B400" i="2"/>
  <c r="B395" i="2"/>
  <c r="H386" i="2"/>
  <c r="G386" i="2"/>
  <c r="F386" i="2"/>
  <c r="E386" i="2"/>
  <c r="D386" i="2"/>
  <c r="C386" i="2"/>
  <c r="B386" i="2"/>
  <c r="A25" i="1"/>
  <c r="C4" i="3"/>
  <c r="B2" i="1"/>
  <c r="B808" i="2" l="1"/>
  <c r="E4" i="3"/>
  <c r="K812" i="2" l="1"/>
  <c r="B381" i="2" l="1"/>
  <c r="H372" i="2"/>
  <c r="G372" i="2"/>
  <c r="F372" i="2"/>
  <c r="E372" i="2"/>
  <c r="D372" i="2"/>
  <c r="C372" i="2"/>
  <c r="B372" i="2"/>
  <c r="B367" i="2"/>
  <c r="H358" i="2"/>
  <c r="G358" i="2"/>
  <c r="F358" i="2"/>
  <c r="E358" i="2"/>
  <c r="D358" i="2"/>
  <c r="C358" i="2"/>
  <c r="B358" i="2"/>
  <c r="B53" i="2"/>
  <c r="A3" i="1" s="1"/>
  <c r="B59" i="2"/>
  <c r="H50" i="2"/>
  <c r="G50" i="2"/>
  <c r="F50" i="2"/>
  <c r="E50" i="2"/>
  <c r="D50" i="2"/>
  <c r="C50" i="2"/>
  <c r="B50" i="2"/>
  <c r="B255" i="2" l="1"/>
  <c r="H246" i="2"/>
  <c r="G246" i="2"/>
  <c r="F246" i="2"/>
  <c r="E246" i="2"/>
  <c r="D246" i="2"/>
  <c r="C246" i="2"/>
  <c r="B246" i="2"/>
  <c r="K811" i="2" l="1"/>
  <c r="K813" i="2" l="1"/>
  <c r="B718" i="2" l="1"/>
  <c r="H709" i="2"/>
  <c r="G709" i="2"/>
  <c r="F709" i="2"/>
  <c r="E709" i="2"/>
  <c r="D709" i="2"/>
  <c r="C709" i="2"/>
  <c r="B709" i="2"/>
  <c r="B704" i="2"/>
  <c r="H686" i="2"/>
  <c r="G686" i="2"/>
  <c r="F686" i="2"/>
  <c r="E686" i="2"/>
  <c r="D686" i="2"/>
  <c r="C686" i="2"/>
  <c r="B686" i="2"/>
  <c r="B681" i="2"/>
  <c r="H672" i="2"/>
  <c r="G672" i="2"/>
  <c r="F672" i="2"/>
  <c r="E672" i="2"/>
  <c r="D672" i="2"/>
  <c r="C672" i="2"/>
  <c r="B672" i="2"/>
  <c r="B453" i="2" l="1"/>
  <c r="B241" i="2"/>
  <c r="B227" i="2"/>
  <c r="B213" i="2"/>
  <c r="B199" i="2"/>
  <c r="B185" i="2"/>
  <c r="B171" i="2"/>
  <c r="B157" i="2"/>
  <c r="B143" i="2"/>
  <c r="B129" i="2"/>
  <c r="B115" i="2"/>
  <c r="B101" i="2"/>
  <c r="B87" i="2"/>
  <c r="B73" i="2"/>
  <c r="B45" i="2"/>
  <c r="B28" i="2"/>
  <c r="B14" i="2"/>
  <c r="B437" i="2"/>
  <c r="B423" i="2"/>
  <c r="B353" i="2"/>
  <c r="B339" i="2"/>
  <c r="B325" i="2"/>
  <c r="B311" i="2"/>
  <c r="B297" i="2"/>
  <c r="B283" i="2"/>
  <c r="G19" i="2"/>
  <c r="G5" i="2"/>
  <c r="H445" i="2"/>
  <c r="G445" i="2"/>
  <c r="F445" i="2"/>
  <c r="E445" i="2"/>
  <c r="D445" i="2"/>
  <c r="C445" i="2"/>
  <c r="B445" i="2"/>
  <c r="H428" i="2"/>
  <c r="G428" i="2"/>
  <c r="F428" i="2"/>
  <c r="E428" i="2"/>
  <c r="D428" i="2"/>
  <c r="C428" i="2"/>
  <c r="B428" i="2"/>
  <c r="H414" i="2"/>
  <c r="G414" i="2"/>
  <c r="F414" i="2"/>
  <c r="E414" i="2"/>
  <c r="D414" i="2"/>
  <c r="C414" i="2"/>
  <c r="B414" i="2"/>
  <c r="H344" i="2"/>
  <c r="G344" i="2"/>
  <c r="F344" i="2"/>
  <c r="E344" i="2"/>
  <c r="D344" i="2"/>
  <c r="C344" i="2"/>
  <c r="B344" i="2"/>
  <c r="H330" i="2"/>
  <c r="G330" i="2"/>
  <c r="F330" i="2"/>
  <c r="E330" i="2"/>
  <c r="D330" i="2"/>
  <c r="C330" i="2"/>
  <c r="B330" i="2"/>
  <c r="H316" i="2"/>
  <c r="G316" i="2"/>
  <c r="F316" i="2"/>
  <c r="E316" i="2"/>
  <c r="D316" i="2"/>
  <c r="C316" i="2"/>
  <c r="B316" i="2"/>
  <c r="H302" i="2"/>
  <c r="G302" i="2"/>
  <c r="F302" i="2"/>
  <c r="E302" i="2"/>
  <c r="D302" i="2"/>
  <c r="C302" i="2"/>
  <c r="B302" i="2"/>
  <c r="H288" i="2"/>
  <c r="G288" i="2"/>
  <c r="F288" i="2"/>
  <c r="E288" i="2"/>
  <c r="D288" i="2"/>
  <c r="C288" i="2"/>
  <c r="B288" i="2"/>
  <c r="H274" i="2"/>
  <c r="G274" i="2"/>
  <c r="F274" i="2"/>
  <c r="E274" i="2"/>
  <c r="D274" i="2"/>
  <c r="C274" i="2"/>
  <c r="B274" i="2"/>
  <c r="H232" i="2"/>
  <c r="G232" i="2"/>
  <c r="F232" i="2"/>
  <c r="E232" i="2"/>
  <c r="D232" i="2"/>
  <c r="C232" i="2"/>
  <c r="B232" i="2"/>
  <c r="H218" i="2"/>
  <c r="G218" i="2"/>
  <c r="F218" i="2"/>
  <c r="E218" i="2"/>
  <c r="D218" i="2"/>
  <c r="C218" i="2"/>
  <c r="B218" i="2"/>
  <c r="H204" i="2"/>
  <c r="G204" i="2"/>
  <c r="F204" i="2"/>
  <c r="E204" i="2"/>
  <c r="D204" i="2"/>
  <c r="C204" i="2"/>
  <c r="B204" i="2"/>
  <c r="H190" i="2"/>
  <c r="G190" i="2"/>
  <c r="F190" i="2"/>
  <c r="E190" i="2"/>
  <c r="D190" i="2"/>
  <c r="C190" i="2"/>
  <c r="B190" i="2"/>
  <c r="H176" i="2"/>
  <c r="G176" i="2"/>
  <c r="F176" i="2"/>
  <c r="E176" i="2"/>
  <c r="D176" i="2"/>
  <c r="C176" i="2"/>
  <c r="B176" i="2"/>
  <c r="H162" i="2"/>
  <c r="G162" i="2"/>
  <c r="F162" i="2"/>
  <c r="E162" i="2"/>
  <c r="D162" i="2"/>
  <c r="C162" i="2"/>
  <c r="B162" i="2"/>
  <c r="H148" i="2"/>
  <c r="G148" i="2"/>
  <c r="F148" i="2"/>
  <c r="E148" i="2"/>
  <c r="D148" i="2"/>
  <c r="C148" i="2"/>
  <c r="B148" i="2"/>
  <c r="H134" i="2"/>
  <c r="G134" i="2"/>
  <c r="F134" i="2"/>
  <c r="E134" i="2"/>
  <c r="D134" i="2"/>
  <c r="C134" i="2"/>
  <c r="B134" i="2"/>
  <c r="H120" i="2"/>
  <c r="G120" i="2"/>
  <c r="F120" i="2"/>
  <c r="E120" i="2"/>
  <c r="D120" i="2"/>
  <c r="C120" i="2"/>
  <c r="B120" i="2"/>
  <c r="H106" i="2"/>
  <c r="G106" i="2"/>
  <c r="F106" i="2"/>
  <c r="E106" i="2"/>
  <c r="D106" i="2"/>
  <c r="C106" i="2"/>
  <c r="B106" i="2"/>
  <c r="H92" i="2"/>
  <c r="G92" i="2"/>
  <c r="F92" i="2"/>
  <c r="E92" i="2"/>
  <c r="D92" i="2"/>
  <c r="C92" i="2"/>
  <c r="B92" i="2"/>
  <c r="H78" i="2"/>
  <c r="G78" i="2"/>
  <c r="F78" i="2"/>
  <c r="E78" i="2"/>
  <c r="D78" i="2"/>
  <c r="C78" i="2"/>
  <c r="B78" i="2"/>
  <c r="H64" i="2"/>
  <c r="G64" i="2"/>
  <c r="F64" i="2"/>
  <c r="E64" i="2"/>
  <c r="D64" i="2"/>
  <c r="C64" i="2"/>
  <c r="B64" i="2"/>
  <c r="H33" i="2"/>
  <c r="G33" i="2"/>
  <c r="F33" i="2"/>
  <c r="E33" i="2"/>
  <c r="D33" i="2"/>
  <c r="C33" i="2"/>
  <c r="B33" i="2"/>
  <c r="H19" i="2"/>
  <c r="F19" i="2"/>
  <c r="E19" i="2"/>
  <c r="D19" i="2"/>
  <c r="C19" i="2"/>
  <c r="B19" i="2"/>
  <c r="H5" i="2"/>
  <c r="F5" i="2"/>
  <c r="E5" i="2"/>
  <c r="D5" i="2"/>
  <c r="C5" i="2"/>
  <c r="B5" i="2"/>
  <c r="A2" i="1" l="1"/>
  <c r="A47" i="1" l="1"/>
</calcChain>
</file>

<file path=xl/sharedStrings.xml><?xml version="1.0" encoding="utf-8"?>
<sst xmlns="http://schemas.openxmlformats.org/spreadsheetml/2006/main" count="2441" uniqueCount="464">
  <si>
    <t>a</t>
  </si>
  <si>
    <t>b</t>
  </si>
  <si>
    <t>c</t>
  </si>
  <si>
    <t>d</t>
  </si>
  <si>
    <t>e</t>
  </si>
  <si>
    <t>f</t>
  </si>
  <si>
    <t>g</t>
  </si>
  <si>
    <t>h</t>
  </si>
  <si>
    <t>i</t>
  </si>
  <si>
    <t>j</t>
  </si>
  <si>
    <t>k</t>
  </si>
  <si>
    <t>- Select -</t>
  </si>
  <si>
    <t>Yes</t>
  </si>
  <si>
    <t>No</t>
  </si>
  <si>
    <t>Results</t>
  </si>
  <si>
    <t>Description</t>
  </si>
  <si>
    <t>• tab to the data entry cells.</t>
  </si>
  <si>
    <t>Introduction</t>
  </si>
  <si>
    <t>Value</t>
  </si>
  <si>
    <t>Text</t>
  </si>
  <si>
    <t>We will provide guidance to help enter your responses.</t>
  </si>
  <si>
    <t>Version control</t>
  </si>
  <si>
    <t>Date</t>
  </si>
  <si>
    <t>Product Manager/s</t>
  </si>
  <si>
    <t>Jarrod Tosetti</t>
  </si>
  <si>
    <t>Steve Curtis</t>
  </si>
  <si>
    <t>Acceptance</t>
  </si>
  <si>
    <t>Technical Clearance</t>
  </si>
  <si>
    <t>Name</t>
  </si>
  <si>
    <t>Position</t>
  </si>
  <si>
    <t>Version accepted</t>
  </si>
  <si>
    <t>Product owner approval</t>
  </si>
  <si>
    <t>Version Control</t>
  </si>
  <si>
    <t>Version</t>
  </si>
  <si>
    <t>Revision Date</t>
  </si>
  <si>
    <t>Author</t>
  </si>
  <si>
    <t>Summary of change</t>
  </si>
  <si>
    <t>About this workbook</t>
  </si>
  <si>
    <t>Sheet</t>
  </si>
  <si>
    <t>Element</t>
  </si>
  <si>
    <t>Purpose</t>
  </si>
  <si>
    <t>Primary Audience</t>
  </si>
  <si>
    <t>UX - Explain worksheet purpose and provide background</t>
  </si>
  <si>
    <t>Users</t>
  </si>
  <si>
    <t>Provide and explain result</t>
  </si>
  <si>
    <t>Version Control and About</t>
  </si>
  <si>
    <t>Track version, clearance and approval</t>
  </si>
  <si>
    <t>ATO staff
(Hidden from users)</t>
  </si>
  <si>
    <t>Provide overview and understanding of workbook elements</t>
  </si>
  <si>
    <t>Manage background calculation and presentation</t>
  </si>
  <si>
    <t>Reference module</t>
  </si>
  <si>
    <t>Reference table to store commonly used references</t>
  </si>
  <si>
    <t>Testing module</t>
  </si>
  <si>
    <t>Test table</t>
  </si>
  <si>
    <t>Aid testing, validation and clearance</t>
  </si>
  <si>
    <t>Handy links</t>
  </si>
  <si>
    <t>Guidance on field entries - Check here for messages on your entries</t>
  </si>
  <si>
    <t>Prompts and enables data entry to enable calculation</t>
  </si>
  <si>
    <t>Provides guidance on missing and excess data</t>
  </si>
  <si>
    <t>Current version no</t>
  </si>
  <si>
    <t>Type:</t>
  </si>
  <si>
    <t>Label:</t>
  </si>
  <si>
    <t>Value:</t>
  </si>
  <si>
    <t>Length:</t>
  </si>
  <si>
    <t>ParamMax</t>
  </si>
  <si>
    <t>Error</t>
  </si>
  <si>
    <t>Calc</t>
  </si>
  <si>
    <t>N/A</t>
  </si>
  <si>
    <t>Unlimited</t>
  </si>
  <si>
    <t>Notes:</t>
  </si>
  <si>
    <t xml:space="preserve">Contains the cell coordinates of the UX worksheet and sections to allow VI users to readily locate the required elements of the worksheet. </t>
  </si>
  <si>
    <t>Dynamic text - see calc below</t>
  </si>
  <si>
    <t>UX section co-ordinates</t>
  </si>
  <si>
    <t>Worksheet heading</t>
  </si>
  <si>
    <t>Fixed text</t>
  </si>
  <si>
    <t>Navigation instructions</t>
  </si>
  <si>
    <t xml:space="preserve">Limited to the capacity of a single row of cells without wrapping or merging. </t>
  </si>
  <si>
    <t>Fixed instructional text.</t>
  </si>
  <si>
    <t>Standard navigation instructions - regular text</t>
  </si>
  <si>
    <t>Standard navigation instructions - link</t>
  </si>
  <si>
    <t>Hyperlink</t>
  </si>
  <si>
    <t xml:space="preserve">Link to Guidance on field entries </t>
  </si>
  <si>
    <t>Link to Result</t>
  </si>
  <si>
    <t xml:space="preserve">Hyperlink to aid easy navigation to the section providing guidance on field entries. </t>
  </si>
  <si>
    <t>Hyperlink to aid easy navigation to the Results section</t>
  </si>
  <si>
    <t>Top of sheet</t>
  </si>
  <si>
    <t>Data Entry</t>
  </si>
  <si>
    <t>Hidden text for VI users</t>
  </si>
  <si>
    <t>Arial</t>
  </si>
  <si>
    <t>White</t>
  </si>
  <si>
    <t>Teal</t>
  </si>
  <si>
    <t>Bold</t>
  </si>
  <si>
    <t>Normal</t>
  </si>
  <si>
    <t>Font</t>
  </si>
  <si>
    <t>Font size</t>
  </si>
  <si>
    <t>Row height</t>
  </si>
  <si>
    <t>Text col</t>
  </si>
  <si>
    <t>BG col</t>
  </si>
  <si>
    <t>Paragraph leader</t>
  </si>
  <si>
    <t>Black</t>
  </si>
  <si>
    <t>Standard navigation instructions - Paragraph leader</t>
  </si>
  <si>
    <t>Regular text</t>
  </si>
  <si>
    <t>Blue</t>
  </si>
  <si>
    <t>Underlined</t>
  </si>
  <si>
    <t>T-face</t>
  </si>
  <si>
    <t>Worksheet header</t>
  </si>
  <si>
    <t>Section header</t>
  </si>
  <si>
    <t>Instructions - Background &amp; when to use</t>
  </si>
  <si>
    <t>Paragraph leader - highlighted</t>
  </si>
  <si>
    <t>Style Format look-up table</t>
  </si>
  <si>
    <t>Style</t>
  </si>
  <si>
    <t>Table header</t>
  </si>
  <si>
    <t>Just</t>
  </si>
  <si>
    <t>Left</t>
  </si>
  <si>
    <t>Centre</t>
  </si>
  <si>
    <t>Table header for Description in data entry table</t>
  </si>
  <si>
    <t>Mandatory fields - Paragraph leader</t>
  </si>
  <si>
    <t>Mandatory fields - instructions</t>
  </si>
  <si>
    <t>Guidance - Paragraph leader</t>
  </si>
  <si>
    <t>Guidance - instructions</t>
  </si>
  <si>
    <t>Regular text - 2 rows</t>
  </si>
  <si>
    <t>Regular text - 3 rows</t>
  </si>
  <si>
    <t>Table header for Value in data entry table</t>
  </si>
  <si>
    <t xml:space="preserve">Limited to the capacity of two rows of text. </t>
  </si>
  <si>
    <t xml:space="preserve">Data entry </t>
  </si>
  <si>
    <t>Dependant</t>
  </si>
  <si>
    <t>Sky blue</t>
  </si>
  <si>
    <t>Data validation dropdown list</t>
  </si>
  <si>
    <t xml:space="preserve">Defined in dropdown list. </t>
  </si>
  <si>
    <t>List:</t>
  </si>
  <si>
    <t>Numeric</t>
  </si>
  <si>
    <t>Label (&amp; control cell):</t>
  </si>
  <si>
    <t>Calculated value</t>
  </si>
  <si>
    <t>User access when protected?</t>
  </si>
  <si>
    <t>ParamMin:</t>
  </si>
  <si>
    <t>ParamMax:</t>
  </si>
  <si>
    <t>Error:</t>
  </si>
  <si>
    <t>Calc:</t>
  </si>
  <si>
    <t>User access when protected?:</t>
  </si>
  <si>
    <t>Dynamic text</t>
  </si>
  <si>
    <t>Results - Header</t>
  </si>
  <si>
    <t>See advisory content below.</t>
  </si>
  <si>
    <t>Guidance on field entries - Header</t>
  </si>
  <si>
    <t>Guidance on field entries - advice - calculated field</t>
  </si>
  <si>
    <t>Detailed calculation</t>
  </si>
  <si>
    <t>No row reference</t>
  </si>
  <si>
    <t>Paragraph leader - 2 rows</t>
  </si>
  <si>
    <t>End of row</t>
  </si>
  <si>
    <t>Cell A1</t>
  </si>
  <si>
    <t>Cell B1</t>
  </si>
  <si>
    <t>Cell A2</t>
  </si>
  <si>
    <t>Cell A3</t>
  </si>
  <si>
    <t>Cell A4</t>
  </si>
  <si>
    <t>Cell A5</t>
  </si>
  <si>
    <t>Cell A6</t>
  </si>
  <si>
    <t>Cell A7</t>
  </si>
  <si>
    <t>Cell A8</t>
  </si>
  <si>
    <t>Cell A9</t>
  </si>
  <si>
    <t>Cell A10</t>
  </si>
  <si>
    <t>Cell A11</t>
  </si>
  <si>
    <t>Cell A14</t>
  </si>
  <si>
    <t>Cell A15</t>
  </si>
  <si>
    <t>Limited to the capacity of two lines of text due to row height.</t>
  </si>
  <si>
    <r>
      <t xml:space="preserve">Version Control &amp; About this workbook </t>
    </r>
    <r>
      <rPr>
        <sz val="11"/>
        <color rgb="FF006666"/>
        <rFont val="Arial"/>
        <family val="2"/>
      </rPr>
      <t>(Hidden from users)</t>
    </r>
  </si>
  <si>
    <r>
      <t xml:space="preserve">Reference Module </t>
    </r>
    <r>
      <rPr>
        <sz val="11"/>
        <color rgb="FF006666"/>
        <rFont val="Arial"/>
        <family val="2"/>
      </rPr>
      <t>(Hidden from users)</t>
    </r>
  </si>
  <si>
    <t>Cell A16</t>
  </si>
  <si>
    <t>Cell A18</t>
  </si>
  <si>
    <t>Cell A17</t>
  </si>
  <si>
    <t>Cell A19</t>
  </si>
  <si>
    <t>Cell A20</t>
  </si>
  <si>
    <t>Cell A21</t>
  </si>
  <si>
    <t>Cell A23</t>
  </si>
  <si>
    <t>Cell A24</t>
  </si>
  <si>
    <t>Cell A25</t>
  </si>
  <si>
    <t>Cell A22</t>
  </si>
  <si>
    <t>Cell A26</t>
  </si>
  <si>
    <t>Cell A27</t>
  </si>
  <si>
    <t>Cell A28</t>
  </si>
  <si>
    <t>Cell A29</t>
  </si>
  <si>
    <t>Cell B29</t>
  </si>
  <si>
    <t>Cell A30</t>
  </si>
  <si>
    <t>Cell A31</t>
  </si>
  <si>
    <t>Cell A32</t>
  </si>
  <si>
    <t>Cell A33</t>
  </si>
  <si>
    <t>Cell A34</t>
  </si>
  <si>
    <t>Cell A35</t>
  </si>
  <si>
    <t>Cell A36</t>
  </si>
  <si>
    <t>Cell A37</t>
  </si>
  <si>
    <t>Cell A38</t>
  </si>
  <si>
    <r>
      <t>Testing module</t>
    </r>
    <r>
      <rPr>
        <b/>
        <sz val="12"/>
        <color rgb="FF006666"/>
        <rFont val="Arial"/>
        <family val="2"/>
      </rPr>
      <t xml:space="preserve"> </t>
    </r>
    <r>
      <rPr>
        <sz val="12"/>
        <color rgb="FF006666"/>
        <rFont val="Calibri"/>
        <family val="2"/>
        <scheme val="minor"/>
      </rPr>
      <t>(hidden from users)</t>
    </r>
  </si>
  <si>
    <r>
      <t xml:space="preserve">Use this module for </t>
    </r>
    <r>
      <rPr>
        <b/>
        <sz val="11"/>
        <color rgb="FF006666"/>
        <rFont val="Arial"/>
        <family val="2"/>
      </rPr>
      <t>ongoing project</t>
    </r>
    <r>
      <rPr>
        <sz val="11"/>
        <color rgb="FF006666"/>
        <rFont val="Arial"/>
        <family val="2"/>
      </rPr>
      <t xml:space="preserve"> calculations</t>
    </r>
  </si>
  <si>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</si>
  <si>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Use either:</t>
  </si>
  <si>
    <t>• the arrow keys to move around this tool</t>
  </si>
  <si>
    <t>Section header - 2 rows</t>
  </si>
  <si>
    <t>• Fields that are not required are greyed out and will be ignored in the result.</t>
  </si>
  <si>
    <t>Filter Values</t>
  </si>
  <si>
    <t>Tech Clearance</t>
  </si>
  <si>
    <t>Rows suggested for Tech clearance review:</t>
  </si>
  <si>
    <t>Total Rows:</t>
  </si>
  <si>
    <t>% for suggested review:</t>
  </si>
  <si>
    <t>Things to know</t>
  </si>
  <si>
    <t>End of calculator</t>
  </si>
  <si>
    <t>Top of calculator</t>
  </si>
  <si>
    <t>• Things to know</t>
  </si>
  <si>
    <t>Standard navigation instructions - paragraph leader</t>
  </si>
  <si>
    <t>Hyperlink to aid easy navigation to Things to know.</t>
  </si>
  <si>
    <t>Link to Things to know section</t>
  </si>
  <si>
    <t>Things to know - Header</t>
  </si>
  <si>
    <t>Instructions - Background &amp; when/how to use</t>
  </si>
  <si>
    <t>Things to know - regular text</t>
  </si>
  <si>
    <t>Regular text - in table - dependent</t>
  </si>
  <si>
    <t>Regular text - in table - 1 row</t>
  </si>
  <si>
    <t>Format change</t>
  </si>
  <si>
    <t>Regular text - in table - 2 rows</t>
  </si>
  <si>
    <t>Regular text - in table - 3 rows</t>
  </si>
  <si>
    <t>Calculated date</t>
  </si>
  <si>
    <t>Ariel</t>
  </si>
  <si>
    <t>Dynamic to include today's date.</t>
  </si>
  <si>
    <t>Cell A12</t>
  </si>
  <si>
    <t>Free-form text with a character limit.</t>
  </si>
  <si>
    <t>Addition</t>
  </si>
  <si>
    <t>Cell B34</t>
  </si>
  <si>
    <t>Comments</t>
  </si>
  <si>
    <t>Filter</t>
  </si>
  <si>
    <t>Cell A13</t>
  </si>
  <si>
    <t>Tech Clearance - Content change</t>
  </si>
  <si>
    <t>Regular text - in table - 4 rows</t>
  </si>
  <si>
    <t>Assistant Director, Online Products</t>
  </si>
  <si>
    <t>New calculator</t>
  </si>
  <si>
    <t>0.01 (2023)</t>
  </si>
  <si>
    <t>Small business boosts calculator for myTax
Skills &amp; training and / or Technology investment</t>
  </si>
  <si>
    <t>• Enter your information here to allow each of your Boost amounts to be worked out</t>
  </si>
  <si>
    <t>What is your Main business name?</t>
  </si>
  <si>
    <t>What is your Australian Business Number (ABN)?</t>
  </si>
  <si>
    <t>Technology investment boost</t>
  </si>
  <si>
    <t>Skills and training boost</t>
  </si>
  <si>
    <t>Do you run a small businesses with an aggregated annual turnover of less than $50 million?</t>
  </si>
  <si>
    <r>
      <t xml:space="preserve">Use this calculator to work out your </t>
    </r>
    <r>
      <rPr>
        <b/>
        <sz val="11"/>
        <color theme="1"/>
        <rFont val="Arial"/>
        <family val="2"/>
      </rPr>
      <t>eligibility</t>
    </r>
    <r>
      <rPr>
        <sz val="11"/>
        <color theme="1"/>
        <rFont val="Arial"/>
        <family val="2"/>
      </rPr>
      <t xml:space="preserve">, </t>
    </r>
    <r>
      <rPr>
        <b/>
        <sz val="11"/>
        <color theme="1"/>
        <rFont val="Arial"/>
        <family val="2"/>
      </rPr>
      <t>boost amounts</t>
    </r>
    <r>
      <rPr>
        <sz val="11"/>
        <color theme="1"/>
        <rFont val="Arial"/>
        <family val="2"/>
      </rPr>
      <t xml:space="preserve"> and </t>
    </r>
    <r>
      <rPr>
        <b/>
        <sz val="11"/>
        <color theme="1"/>
        <rFont val="Arial"/>
        <family val="2"/>
      </rPr>
      <t>where to enter them in myTax</t>
    </r>
    <r>
      <rPr>
        <sz val="11"/>
        <color theme="1"/>
        <rFont val="Arial"/>
        <family val="2"/>
      </rPr>
      <t>.</t>
    </r>
  </si>
  <si>
    <t>Left/Centre</t>
  </si>
  <si>
    <t>Error / messaging:</t>
  </si>
  <si>
    <t>Not an eligible small business</t>
  </si>
  <si>
    <t>• Guidance for field entries - helps you correctly complete the calculator</t>
  </si>
  <si>
    <t>• Result - Confirms your expenditure, boost amounts and where to enter them in myTax</t>
  </si>
  <si>
    <t>Do you run a small business with an aggregated annual turnover of less than $50 million?*</t>
  </si>
  <si>
    <t>myTax2023 Net income or loss from business</t>
  </si>
  <si>
    <t>Add required ITRI link</t>
  </si>
  <si>
    <t>SB S&amp;T TI boosts calculator - Cell coordinates</t>
  </si>
  <si>
    <t>Top of calculator' indicator for VI users</t>
  </si>
  <si>
    <t>Contains text 'Top of calculator' to alert VI users where they are on the worksheet.</t>
  </si>
  <si>
    <t>Response value = No</t>
  </si>
  <si>
    <t>Response value = Yes</t>
  </si>
  <si>
    <t>Response value = Select</t>
  </si>
  <si>
    <t>Fixed disclaimer.  This must be included in all business built calculators.</t>
  </si>
  <si>
    <t xml:space="preserve">Note: The calculated results are based on the information you provided at the time of calculation. You should use these results as an estimate and for guidance purposes only. </t>
  </si>
  <si>
    <t>Small business boosts calculator</t>
  </si>
  <si>
    <t>All fields marked with * must be completed.</t>
  </si>
  <si>
    <t>Fixed instructional text requesting Main business name.  (Terminology used matches myTax business sections.)</t>
  </si>
  <si>
    <t>This cell requires 11 digits to be entered by the user - no other characters are allowed. Controlled by data validation in the SB S&amp;T TI boosts calculator sheet.</t>
  </si>
  <si>
    <t>Requires 11 digits to be entered - no other characters are allowed.</t>
  </si>
  <si>
    <t>• You have indicated that you run a small business eligible for a boost.
• You have completed the Technology investment boost information to make a claim.</t>
  </si>
  <si>
    <t>• You have indicated that you run a small business eligible for a boost.
• You have completed the Skills and training boost information to make a claim.</t>
  </si>
  <si>
    <t>• You have indicated that you run a small business eligible for a boost.
• You have completed the information to claim both boosts.</t>
  </si>
  <si>
    <t>Fixed text - Header for the Skills and Training boost</t>
  </si>
  <si>
    <t>Fixed text - Header for the Technology investment boost</t>
  </si>
  <si>
    <t>Enter your information - Paragraph leader  - highlighted</t>
  </si>
  <si>
    <t>Enter your information table - prompt</t>
  </si>
  <si>
    <t>Enter your information - Value</t>
  </si>
  <si>
    <t>Enter your information table - Value</t>
  </si>
  <si>
    <t>Enter your information - Description</t>
  </si>
  <si>
    <t>Enter your information table - Description</t>
  </si>
  <si>
    <t>Enter your information - '-Select-' reference used by several data selection dropdown lists</t>
  </si>
  <si>
    <t>Enter your information - Prompt - Do you run a small businesses with an aggregated annual turnover of less than $50 million?</t>
  </si>
  <si>
    <t>Enter your information in table - prompt</t>
  </si>
  <si>
    <t>Enter your information - Data selection - Do you run a small businesses with an aggregated annual turnover of less than $50 million?</t>
  </si>
  <si>
    <t>Enter your information in table - Do you run a small businesses with an aggregated annual turnover of less than $50 million?</t>
  </si>
  <si>
    <t>Enter your information - Paragraph leader - highlighted</t>
  </si>
  <si>
    <t>Enter your information - Prompt - Expenditure on eligible training courses provided to employees</t>
  </si>
  <si>
    <t>Enter your information - Prompt - Eligible business expenses and depreciating assets that support digital adoption?</t>
  </si>
  <si>
    <t>Link to Enter your information section</t>
  </si>
  <si>
    <t>Hyperlink to aid easy navigation to the section to Enter your information.</t>
  </si>
  <si>
    <t>Enter your information - Header</t>
  </si>
  <si>
    <t>Enter your information - Mandatory fields - Paragraph leader  - highlighted</t>
  </si>
  <si>
    <t>Enter your information - Mandatory fields - instructions</t>
  </si>
  <si>
    <t>Enter your information - Guidance - Paragraph leader  - highlighted</t>
  </si>
  <si>
    <t>Enter your information - Guidance - instructions</t>
  </si>
  <si>
    <t>Enter your information in table - Paragraph leader</t>
  </si>
  <si>
    <t xml:space="preserve"> (Reflecting the $100,000 expenditure limit which applies for each qualifying income year.)</t>
  </si>
  <si>
    <t>Enter your information - Data entry - Eligible business expenses and depreciating assets that support digital adoption</t>
  </si>
  <si>
    <t>Eligible small business  equals "- Select -"</t>
  </si>
  <si>
    <t>Eligible small business but boosts not completed OR incorrect period</t>
  </si>
  <si>
    <t>Eligible business but no boost claimed</t>
  </si>
  <si>
    <t>Eligible and both complete:</t>
  </si>
  <si>
    <t xml:space="preserve">Eligible and TI only complete: </t>
  </si>
  <si>
    <t>Eligible and S&amp;T only complete:</t>
  </si>
  <si>
    <t>Control for Guidance content:</t>
  </si>
  <si>
    <r>
      <rPr>
        <b/>
        <sz val="11"/>
        <color rgb="FFFF0000"/>
        <rFont val="Calibri"/>
        <family val="2"/>
        <scheme val="minor"/>
      </rPr>
      <t>Note</t>
    </r>
    <r>
      <rPr>
        <sz val="11"/>
        <color rgb="FFFF0000"/>
        <rFont val="Calibri"/>
        <family val="2"/>
        <scheme val="minor"/>
      </rPr>
      <t>: First year of calculator so none in this category.</t>
    </r>
  </si>
  <si>
    <t>Small business boosts calculator for myTax</t>
  </si>
  <si>
    <t>Small business boosts calculator for myTax
Not eligible to claim</t>
  </si>
  <si>
    <t>Allows dynamic text to provide a worksheet header to match the response to 'Do you run a small business with an aggregated annual turnover of less than $50 million?*'.</t>
  </si>
  <si>
    <t>List at B450 to B452</t>
  </si>
  <si>
    <t>Enter your information here to allow your boosts to be worked out</t>
  </si>
  <si>
    <t>Expenditure truncated (as myTax does)</t>
  </si>
  <si>
    <r>
      <t>Boost -</t>
    </r>
    <r>
      <rPr>
        <b/>
        <sz val="11"/>
        <color theme="1"/>
        <rFont val="Arial"/>
        <family val="2"/>
      </rPr>
      <t xml:space="preserve"> </t>
    </r>
    <r>
      <rPr>
        <sz val="11"/>
        <color theme="1"/>
        <rFont val="Arial"/>
        <family val="2"/>
      </rPr>
      <t>20% of truncated expenditure (rounded)</t>
    </r>
  </si>
  <si>
    <t>l</t>
  </si>
  <si>
    <t>Eligibility</t>
  </si>
  <si>
    <t>Eligible</t>
  </si>
  <si>
    <r>
      <rPr>
        <b/>
        <sz val="11"/>
        <color theme="1"/>
        <rFont val="Arial"/>
        <family val="2"/>
      </rPr>
      <t>Skills and training</t>
    </r>
    <r>
      <rPr>
        <sz val="11"/>
        <color theme="1"/>
        <rFont val="Arial"/>
        <family val="2"/>
      </rPr>
      <t xml:space="preserve"> boost</t>
    </r>
  </si>
  <si>
    <r>
      <rPr>
        <b/>
        <sz val="11"/>
        <color theme="1"/>
        <rFont val="Arial"/>
        <family val="2"/>
      </rPr>
      <t>Skills and training</t>
    </r>
    <r>
      <rPr>
        <sz val="11"/>
        <color theme="1"/>
        <rFont val="Arial"/>
        <family val="2"/>
      </rPr>
      <t xml:space="preserve"> expenditure</t>
    </r>
  </si>
  <si>
    <r>
      <rPr>
        <b/>
        <sz val="11"/>
        <color theme="1"/>
        <rFont val="Arial"/>
        <family val="2"/>
      </rPr>
      <t>Technology investment</t>
    </r>
    <r>
      <rPr>
        <sz val="11"/>
        <color theme="1"/>
        <rFont val="Arial"/>
        <family val="2"/>
      </rPr>
      <t xml:space="preserve"> expenditure</t>
    </r>
  </si>
  <si>
    <r>
      <rPr>
        <b/>
        <sz val="11"/>
        <color theme="1"/>
        <rFont val="Arial"/>
        <family val="2"/>
      </rPr>
      <t>Technology investment</t>
    </r>
    <r>
      <rPr>
        <sz val="11"/>
        <color theme="1"/>
        <rFont val="Arial"/>
        <family val="2"/>
      </rPr>
      <t xml:space="preserve"> boost</t>
    </r>
  </si>
  <si>
    <t>m</t>
  </si>
  <si>
    <t>n</t>
  </si>
  <si>
    <t>* Light blue indicates data entry cells.</t>
  </si>
  <si>
    <t>From 1 July 2022 to 30 June 2023*</t>
  </si>
  <si>
    <r>
      <t xml:space="preserve">29 March 2022 </t>
    </r>
    <r>
      <rPr>
        <sz val="11"/>
        <rFont val="Arial"/>
        <family val="2"/>
      </rPr>
      <t>(From 7.30pm AEDT)</t>
    </r>
    <r>
      <rPr>
        <b/>
        <sz val="11"/>
        <rFont val="Arial"/>
        <family val="2"/>
      </rPr>
      <t xml:space="preserve"> to 30 June 2022*</t>
    </r>
  </si>
  <si>
    <t>You have indicated that you run a small business eligible for a boost, but you have NOT completed at least one of the boosts sections.</t>
  </si>
  <si>
    <t>Eligible small business but value of expenditure is &lt; $3.00</t>
  </si>
  <si>
    <t>• Your expenditure on Skills and training and/or Technology investment is not large enough to
   generate any boost amount.
• Please check the Results section below.</t>
  </si>
  <si>
    <t>How to complete your tax return</t>
  </si>
  <si>
    <t>Boost results</t>
  </si>
  <si>
    <t>Boost results - Both boosts claimed</t>
  </si>
  <si>
    <t>Boost results - Only Skills and training boost claimed.</t>
  </si>
  <si>
    <t>Boost results - Only Technology investment boost claimed.</t>
  </si>
  <si>
    <t>Boost results - Not an eligible business</t>
  </si>
  <si>
    <t>Boost results - Control for Result content</t>
  </si>
  <si>
    <t>How to complete your tax return - Both boosts claimed</t>
  </si>
  <si>
    <t>How to complete your tax return - Only Skills and training boost claimed.</t>
  </si>
  <si>
    <t>How to complete your tax return - Only Technology investment boost claimed.</t>
  </si>
  <si>
    <t>How to complete your tax return - Not an eligible business</t>
  </si>
  <si>
    <t>How to complete your tax return - Control for Result content</t>
  </si>
  <si>
    <t>TECHNOLOGY INVESTMENT BOOST:</t>
  </si>
  <si>
    <t>Worksheet header - 2 rows</t>
  </si>
  <si>
    <r>
      <t xml:space="preserve">• Check any error messages and the </t>
    </r>
    <r>
      <rPr>
        <b/>
        <sz val="11"/>
        <rFont val="Arial"/>
        <family val="2"/>
      </rPr>
      <t>Guidance</t>
    </r>
    <r>
      <rPr>
        <sz val="11"/>
        <rFont val="Arial"/>
        <family val="2"/>
      </rPr>
      <t xml:space="preserve"> section below the</t>
    </r>
    <r>
      <rPr>
        <b/>
        <sz val="11"/>
        <rFont val="Arial"/>
        <family val="2"/>
      </rPr>
      <t xml:space="preserve"> Enter</t>
    </r>
    <r>
      <rPr>
        <sz val="11"/>
        <rFont val="Arial"/>
        <family val="2"/>
      </rPr>
      <t xml:space="preserve"> table as you go.</t>
    </r>
  </si>
  <si>
    <t>This cell allows free-form text of up to 75 characters to be entered by the user.  Controlled by data validation in the SB S&amp;T TI boosts calculator sheet. This length is less than myTax (myTax22 Business etc AP340 (Field id 11634) indicates 200).</t>
  </si>
  <si>
    <t>Input and error messages need is adjusted via data validation in cell in SB S&amp;T TI boosts calculator sheet.</t>
  </si>
  <si>
    <t>Prompt question for whether the small businesses has an aggregated annual turnover of less than $50 million? The response at B29 is used to determine eligibility, guidance messaging, result and instructions on return completion.</t>
  </si>
  <si>
    <t>Enter your information in table - prompt - instructions</t>
  </si>
  <si>
    <t>See limits below</t>
  </si>
  <si>
    <t>Enter your information - Prompt - 2022 expenditure on eligible training courses provided to employees</t>
  </si>
  <si>
    <t>Enter your information in table - Data entry - 2022 expenditure on eligible training courses provided to employees.</t>
  </si>
  <si>
    <t>Enter your information - Prompt - 2023 expenditure on eligible training courses provided to employees</t>
  </si>
  <si>
    <t>Prompt date for 2023 expenditure on eligible training courses provided to employees.</t>
  </si>
  <si>
    <t>Prompt date for 2022 expenditure on eligible training courses provided to employees.</t>
  </si>
  <si>
    <t>Enter your information - Data entry - 2023 expenditure on eligible training courses provided to employees.</t>
  </si>
  <si>
    <t>Enter your information - Data entry - 2022 expenditure on eligible training courses provided to employees.</t>
  </si>
  <si>
    <t>Enter your information in table - Data entry - 2023 expenditure on eligible training courses provided to employees.</t>
  </si>
  <si>
    <t>Error message is adjusted via data validation in cell B33 in the 'SB S&amp;T TI boosts' sheet.</t>
  </si>
  <si>
    <t>Error message is adjusted via data validation in cell B34 in the 'SB S&amp;T TI boosts' sheet.</t>
  </si>
  <si>
    <t>Select whether the small businesses has an aggregated annual turnover of less than $50 million? Used to determine eligibility, guidance messaging, result and instructions on return completion. '-Select-" drawn from Reference cells at A429.</t>
  </si>
  <si>
    <t>Label to prompt entry of expenditure on eligible external training courses provided to employees.</t>
  </si>
  <si>
    <t>Label to provide eligibility criteria for entry prompt of expenditure on eligible external training courses provided to employees.</t>
  </si>
  <si>
    <t>Label to prompt entry of expenditure on eligible business expenses and depreciating assets that support digital adoption.  Used in calculation, guidance messaging, result and instructions on completing return.</t>
  </si>
  <si>
    <t>Defined in control cell but limited to the capacity of two rows text.</t>
  </si>
  <si>
    <t>Enter your information in table - Eligible business expenses and depreciating assets that support digital adoption</t>
  </si>
  <si>
    <t>Label to provide eligibility criteria for entry prompt of expenditure eligible business expenses and depreciating assets that support digital adoption.</t>
  </si>
  <si>
    <t>Enter your information - Data entry - 2022 expenditure on eligible business expenses and depreciating assets that support digital adoption.</t>
  </si>
  <si>
    <t>Enter your information in table - Data entry - 2022 expenditure on eligible business expenses and depreciating assets that support digital adoption.</t>
  </si>
  <si>
    <t xml:space="preserve">Limited to the capacity of one row of text. </t>
  </si>
  <si>
    <t>Enter your information - Prompt - 2022 eligible business expenses and depreciating assets that support digital adoption.</t>
  </si>
  <si>
    <t>Prompt date for 2022 expenditure on eligible business expenses and depreciating assets that support digital adoption.</t>
  </si>
  <si>
    <t>Enter your information - Prompt - 2023 eligible business expenses and depreciating assets that support digital adoption.</t>
  </si>
  <si>
    <t>Cell A39</t>
  </si>
  <si>
    <t>Prompt date for 2023 expenditure on eligible business expenses and depreciating assets that support digital adoption.</t>
  </si>
  <si>
    <t>Cell B39</t>
  </si>
  <si>
    <t>Input &amp; error messages is adjusted via data validation in cell B39 in the 'SB S&amp;T TI boosts' sheet.</t>
  </si>
  <si>
    <t>Input and errors message adjusted via data validation in cell B38 in the 'SB S&amp;T TI boosts' sheet.</t>
  </si>
  <si>
    <t>Skills and Training boost validity test + reference calculations</t>
  </si>
  <si>
    <t>Technology investment boost validity test + reference calculations</t>
  </si>
  <si>
    <t>Cell A40</t>
  </si>
  <si>
    <t>Cell A41</t>
  </si>
  <si>
    <t>Cell A42</t>
  </si>
  <si>
    <t>Cell A43</t>
  </si>
  <si>
    <t>Results - Business name and ABN</t>
  </si>
  <si>
    <t>Detailed calculation - Bold</t>
  </si>
  <si>
    <t>Cell A44</t>
  </si>
  <si>
    <t>Results - Boost - calculated field</t>
  </si>
  <si>
    <t>See Boosts results content below.</t>
  </si>
  <si>
    <t>See value cell above.</t>
  </si>
  <si>
    <t>Control and source cells - Boost results and How to complete your tax return</t>
  </si>
  <si>
    <t>Cell A45</t>
  </si>
  <si>
    <t>Results - Boost - How to complete your tax return</t>
  </si>
  <si>
    <t>See How to complete your tax return content below.</t>
  </si>
  <si>
    <t>See value above</t>
  </si>
  <si>
    <t xml:space="preserve"> Source cell highlighted in yellow</t>
  </si>
  <si>
    <t>Expenditure - 1 July 2022 to 30 June 2023</t>
  </si>
  <si>
    <t>Expenditure - 29 March 2022 to 30 June 2022</t>
  </si>
  <si>
    <t>Added and truncated</t>
  </si>
  <si>
    <t>Truncated and added</t>
  </si>
  <si>
    <t>Small business boosts calculator - Cell Coordinates - Whole calculator: A2:B46, Introduction: A2:B17, Entry: A18:B39, Guidance: A40:B41, Results: A42:B44, Completing your return: A45:B46</t>
  </si>
  <si>
    <t>• Small business boosts</t>
  </si>
  <si>
    <t>SKILLS AND TRAINING BOOST</t>
  </si>
  <si>
    <t>Both SKILLS AND TRAINING and TECHNOLOGY INVESTMENT boosts</t>
  </si>
  <si>
    <t>This calculator includes four sections, use the links below to jump to each section.</t>
  </si>
  <si>
    <t>See A8 in calculator sheet.  Not referenced as it allows text formatting or links to be used if required.</t>
  </si>
  <si>
    <t>See A9 in calculator sheet.  Not referenced as it allows text formatting or links to be used if required.</t>
  </si>
  <si>
    <t>See A10 in calculator sheet.  Not referenced as it allows text formatting or links to be used if required.</t>
  </si>
  <si>
    <t>See A11 in calculator sheet.  Not referenced as it allows text formatting or links to be used if required.</t>
  </si>
  <si>
    <t>Things to know - Paragraph leader</t>
  </si>
  <si>
    <t>Length (character limit):</t>
  </si>
  <si>
    <t>Fixed instructional text requesting ABN.  This is here as a compliance element as it is reasonable to expect that users will hold a valid ABN if they are legitimately claiming a boost. (Consistent with myTax business sections which also require an ABN.)</t>
  </si>
  <si>
    <t>Numerical ($ and cents) data entry by user of eligible training courses provided to employees.  The 'All other expenses field' in myTax allows entry of decimals BUT concatenates (not rounds) to whole numbers. i.e. 99.99 becomes 99.00.  So the calculator allows entry of cents but concatenates in the calculation. Used to determine eligibility, guidance messaging, result and instructions on completing return.</t>
  </si>
  <si>
    <t>Numerical ($ and cents) data entry by user of eligible business expenses and depreciating assets that support digital adoption up to $100,000  (Reflecting the $100,000 expenditure limit which applies for each qualifying income year).  The 'All other expenses field' in myTax allows entry of decimals BUT concatenates (not rounds) to whole numbers. i.e. 99.99 becomes 99.00.  So the calculator allows entry of cents but concatenates in the calculation. Used to determine eligibility, guidance messaging, result and instructions on completing return.</t>
  </si>
  <si>
    <t>• Complete the question: 'Do you run a small businesses with an aggregated annual turnover of
   less than $50 million?'.</t>
  </si>
  <si>
    <t>• You are not eligible for a Small business boost as you have  answered NO to the question:
   'Do you run a small businesses with an aggregated annual turnover of less than $50 million?'
• Do not complete the remaining sections of the calculator.</t>
  </si>
  <si>
    <t>1) Cell B685 driven by the validity check cells - B715 and B716; and B29 (eligibility) from the calculator sheet.
2) Validity check cells:
2.1) B715 (Skills and Training boost validity check) = Yes when (in the calculator sheet) B29 (Eligible business) = Yes, AND B31 (Skills and Training boost expenditure) is not blank, AND B32 (Spent within required period) = Yes.  This indicates that the Small Business boost is eligible and complete. All other combinations will return a No.
2.2) B716 (Tech investment boost validity check) = Yes when (in the calculator sheet) B29 (Eligible business) = Yes, AND B34 (Skills and Training boost expenditure) is not blank, AND B35 (Spent within required period) = Yes.  This indicates that the Tech investment boost is eligible and complete All other combinations will return a No.
3) Depending on the values in the eligibility check cell and validity check cells:
3.1) If both validity cells = Yes (eligible and both complete), then B684 (eligible SB and both complete) will be displayed.
3.2) If both validity cells = Yes (eligible and both complete), but the value of either D715 or D716 is less than $3.00, then B681 will be displayed.
3.3) If TI validity cell = Yes and S&amp;T validity cell = No, then B683 (eligible SB and TI only complete) will be displayed.
3.4) If S&amp;T validity cell = Yes and TI cell = No, then B682 (eligible SB and S&amp;T only complete) will be displayed.
3.5) If both validity cells = No and B29 (eligibility) = Yes, then B6680 (eligible SB but boosts not complete OR not within eligible time period) will be displayed.
3.6) If both validity cells = No and B29 (eligibility)= No, then B679 (Not eligible) will be displayed.
3.7) Else [the remaining scenario being B29 (eligibility) = - Select -, B678 (Eligibility not selected) will be displayed.</t>
  </si>
  <si>
    <t>The bonus deduction is an additional tax deduction of 20%, on top of the business's ordinary deduction, for the cost of eligible expenditure incurred from 7:30 pm AEDT on 29 March 2022.</t>
  </si>
  <si>
    <t>To learn more, including eligibility criteria to claim a bonus deduction, visit:</t>
  </si>
  <si>
    <t>For eligibility criteria to claim a bonus deduction, refer to the link in Things to know.</t>
  </si>
  <si>
    <t>See A16 in calculator sheet.  Hyperlink to: https://www.ato.gov.au/myTax23SBBoosts</t>
  </si>
  <si>
    <t>Standard disclaimer for calculators</t>
  </si>
  <si>
    <t>See A17 in the worksheet.  Source withinh calculator sheet to allow formatting.</t>
  </si>
  <si>
    <t>How much was your expenditure incurred on eligible external training courses to employees by eligible registered training providers in Australia?</t>
  </si>
  <si>
    <t>How much was your eligible expenditure incurred, and depreciating assets acquired, for the purposes of your digital operations or for digitising your operations?</t>
  </si>
  <si>
    <t>Eligible small businesses may be entitled to a temporary bonus deduction for expenditure:
• incurred in providing eligible external training courses to employees by eligible registered training
   providers in Australia (skills and training boost)
• incurred, and depreciating assets acquired, for the purposes of their digital operations or
   for digitising their operations (technology investment boost).</t>
  </si>
  <si>
    <t>• Complete all fields with * or we will be unable to work out your boost.</t>
  </si>
  <si>
    <t>Cell B30</t>
  </si>
  <si>
    <t>See A34 in calculator sheet.  Not referenced as it allows text formatting to be used.</t>
  </si>
  <si>
    <t>Cell B35</t>
  </si>
  <si>
    <t>Cell B40</t>
  </si>
  <si>
    <t>B699</t>
  </si>
  <si>
    <t>See B725 above</t>
  </si>
  <si>
    <t>Dynamic text sourcing and presenting data from cells A26 and A28 of the calculators sheet.</t>
  </si>
  <si>
    <t>Control and source cells for A45 and A47</t>
  </si>
  <si>
    <t>B775</t>
  </si>
  <si>
    <t>Cell A46</t>
  </si>
  <si>
    <t>Cell A47</t>
  </si>
  <si>
    <t>B809</t>
  </si>
  <si>
    <t>Boosts calculator B34+B35</t>
  </si>
  <si>
    <t>Boosts calculator B39+B40</t>
  </si>
  <si>
    <t>Boosts calculator D736 Rounded down (truncated)</t>
  </si>
  <si>
    <t>Boosts calculator B737 Rounded down (truncated)</t>
  </si>
  <si>
    <t>20% of D736 rounded</t>
  </si>
  <si>
    <t>20% of D737 rounded</t>
  </si>
  <si>
    <t>Both (1)</t>
  </si>
  <si>
    <t>Both (2)</t>
  </si>
  <si>
    <t>Both (3)</t>
  </si>
  <si>
    <t>Both (4)</t>
  </si>
  <si>
    <t>Both (5)</t>
  </si>
  <si>
    <t>Both (6)</t>
  </si>
  <si>
    <t>Skills and training boost - (1)</t>
  </si>
  <si>
    <t>Skills and training boost - (2)</t>
  </si>
  <si>
    <t>Skills and training boost - (3)</t>
  </si>
  <si>
    <t>Skills and training boost - (4)</t>
  </si>
  <si>
    <t>Skills and training boost - (5)</t>
  </si>
  <si>
    <t>Technology investment boosts - (1)</t>
  </si>
  <si>
    <t>Technology investment boosts - (2)</t>
  </si>
  <si>
    <t>Technology investment boosts - (3)</t>
  </si>
  <si>
    <t>Technology investment boosts - (4)</t>
  </si>
  <si>
    <r>
      <rPr>
        <b/>
        <sz val="11"/>
        <color theme="1"/>
        <rFont val="Arial"/>
        <family val="2"/>
      </rPr>
      <t>1) The control cell B775 operates as follows:</t>
    </r>
    <r>
      <rPr>
        <sz val="11"/>
        <color theme="1"/>
        <rFont val="Arial"/>
        <family val="2"/>
      </rPr>
      <t xml:space="preserve">
1.1) If B30 in the calculator sheet (eligible business check) = No, then the 'Not an eligible business' message at B774 is displayed.
1.2) If the S&amp;T validity indicator (B736) and the TI validity indicator (B737) both = Yes, then the 'Both boost claimed' message at B770 is displayed.
1.3) If the S&amp;T validity indicator (B736) = Yes and the TI validity indictor (B737) = No, then the 'Skills and training boost claimed' message at B771 is displayed.
1.4) If the S&amp;T validity indicator (B736) = No and the TI validity indictor (B737) = Yes, then the 'Technology investment Skills boost claimed' message at B772 is displayed.
1.5) Else the 'Not claiming a boost' message at B773 is displayed.
</t>
    </r>
    <r>
      <rPr>
        <b/>
        <sz val="11"/>
        <color theme="1"/>
        <rFont val="Arial"/>
        <family val="2"/>
      </rPr>
      <t>Note that:</t>
    </r>
    <r>
      <rPr>
        <sz val="11"/>
        <color theme="1"/>
        <rFont val="Arial"/>
        <family val="2"/>
      </rPr>
      <t xml:space="preserve">
2) Validity check cells:
2.1) B736 (Skills and Training boost validity check) = Yes when (in the calculator sheet) B30 (Eligible business) = Yes, AND D736 (Skills and Training boost expenditure) &gt; 0.  This indicates that the Skills and training boost is eligible and complete.
2.2) B737 (Tech investment boost validity check) = Yes when (in the calculator sheet) B30 (Eligible business) = Yes, AND D737 (Tech Investment expenditure) &gt; 0.  This indicates that the Tech investment boost is eligible and complete.</t>
    </r>
  </si>
  <si>
    <r>
      <t>1) Cell B809 driven by the validity check cells - B736 and B737; and B30 (eligibility) from the calculator sheet.
2) Validity check cells:
2.1) B736 (Skills and Training boost validity check) = Yes when (in the calculator sheet) B30 (Eligible business) = Yes, AND D736 (Skills and Training boost expenditure) &gt; 0.  This indicates that the Skills and training boost is eligible and complete.
2.2) B737 (Tech investment boost validity check) = Yes when (in the calculator sheet) B30 (Eligible business) = Yes, AND D737 (Tech Investment expenditure) &gt; 0.  This indicates that the Tech investment boost is eligible and complete.
3) The values displayed in the feeder sheets - cells B804 to B808, are derived as follows:
3.1) D736 is the S&amp;T expenditure value and D737 is the TI expenditure value - derived from the data entry in the calculator sheet.
3.2) F736 and F737 = the expenditure values at D736 and D737 with the cents truncated. This is consistent with myTax which allows the input of $ and cents but truncates to whole $ only.
3.3) H736 and H737 = the truncated whole $ expenditure values at F736 and F737 divided by  5 (to give 20%) and rounded (up or down) to the nearest whole $ only. Where values are small, this may be rounded down to zero.
4) Initial source of feeds for B809:
4.1) Cells B738 to B742 provide the 'Both' componenets which come together in B743
4.2) Cells B744 to B748 provide the 'Skills and training' componenets which come together in B749
4.3) Cells 750 to B754 provide the 'Technology investment components whch come together on B755
5) At the control cell at B787, depending on the values in the eligibility check cell and validity check cells (and in the order of the formula in the control cell):
5.1) If B29 (eligibility) = No, B807 (</t>
    </r>
    <r>
      <rPr>
        <b/>
        <sz val="11"/>
        <color theme="1"/>
        <rFont val="Arial"/>
        <family val="2"/>
      </rPr>
      <t>Not an eligible business</t>
    </r>
    <r>
      <rPr>
        <sz val="11"/>
        <color theme="1"/>
        <rFont val="Arial"/>
        <family val="2"/>
      </rPr>
      <t>) will be displayed.
5.2) If S&amp;T (B736) and TI validity cells (B737) both = Yes, then B803 (</t>
    </r>
    <r>
      <rPr>
        <b/>
        <sz val="11"/>
        <color theme="1"/>
        <rFont val="Arial"/>
        <family val="2"/>
      </rPr>
      <t>Both boosts claimed</t>
    </r>
    <r>
      <rPr>
        <sz val="11"/>
        <color theme="1"/>
        <rFont val="Arial"/>
        <family val="2"/>
      </rPr>
      <t>) will be displayed.
5.3) If S&amp;T validity cell (B736) = Yes and TI validity cell (737) = No, then B804 (</t>
    </r>
    <r>
      <rPr>
        <b/>
        <sz val="11"/>
        <color theme="1"/>
        <rFont val="Arial"/>
        <family val="2"/>
      </rPr>
      <t>S&amp;T boost claimed</t>
    </r>
    <r>
      <rPr>
        <sz val="11"/>
        <color theme="1"/>
        <rFont val="Arial"/>
        <family val="2"/>
      </rPr>
      <t>) will be displayed.
5.4) If TI validity cell (B737) = Yes and S&amp;T validity cell (B736) = No, then B805 (</t>
    </r>
    <r>
      <rPr>
        <b/>
        <sz val="11"/>
        <color theme="1"/>
        <rFont val="Arial"/>
        <family val="2"/>
      </rPr>
      <t>TI boost claimed</t>
    </r>
    <r>
      <rPr>
        <sz val="11"/>
        <color theme="1"/>
        <rFont val="Arial"/>
        <family val="2"/>
      </rPr>
      <t xml:space="preserve">) will be displayed.
5.5) Else B806 (covering </t>
    </r>
    <r>
      <rPr>
        <b/>
        <sz val="11"/>
        <color theme="1"/>
        <rFont val="Arial"/>
        <family val="2"/>
      </rPr>
      <t xml:space="preserve">Eligible business question not answered </t>
    </r>
    <r>
      <rPr>
        <sz val="11"/>
        <color theme="1"/>
        <rFont val="Arial"/>
        <family val="2"/>
      </rPr>
      <t xml:space="preserve">OR </t>
    </r>
    <r>
      <rPr>
        <b/>
        <sz val="11"/>
        <color theme="1"/>
        <rFont val="Arial"/>
        <family val="2"/>
      </rPr>
      <t>Eligible business but no boost claimed</t>
    </r>
    <r>
      <rPr>
        <sz val="11"/>
        <color theme="1"/>
        <rFont val="Arial"/>
        <family val="2"/>
      </rPr>
      <t>) will be displayed.</t>
    </r>
  </si>
  <si>
    <t>How to complete your tax return - Eligible business question not answered OR Eligible business but no boost claimed</t>
  </si>
  <si>
    <t>Small Business boosts calculator</t>
  </si>
  <si>
    <t>See A24 in calculator sheet.  Not referenced as it allows text formatting to be used.</t>
  </si>
  <si>
    <t>See A35 in calculator sheet.  Not referenced as it allows text formatting to be used.</t>
  </si>
  <si>
    <t>See A39 in calculator sheet.  Not referenced as it allows text formatting to be used.</t>
  </si>
  <si>
    <t>See A40 in calculator sheet.  Not referenced as it allows text formatting to be used if required.</t>
  </si>
  <si>
    <t>Skills and training boost - shared content (6)</t>
  </si>
  <si>
    <t>Technology investment boosts - shared content (5)</t>
  </si>
  <si>
    <t>Technology investment boosts - (6)</t>
  </si>
  <si>
    <t>* Cells are green when data entry or result on this sheet matches the calculator sheet.</t>
  </si>
  <si>
    <t>AhKit Foo</t>
  </si>
  <si>
    <t>Law Interpretation Officer (EL1)</t>
  </si>
  <si>
    <t>Tech cleared then hardened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</si>
</sst>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_-&quot;$&quot;* #,##0_-;\-&quot;$&quot;* #,##0_-;_-&quot;$&quot;* &quot;-&quot;??_-;_-@_-"/>
  </numFmts>
  <fonts count="38" x14ac:knownFonts="1">
    <font>
      <sz val="11"/>
      <color theme="1"/>
      <name val="Calibri"/>
      <family val="2"/>
      <scheme val="minor"/>
    </font>
    <font>
      <sz val="11"/>
      <color theme="1"/>
      <name val="Calibri"/>
      <family val="2"/>
      <scheme val="minor"/>
    </font>
    <font>
      <sz val="11"/>
      <color theme="0"/>
      <name val="Arial"/>
      <family val="2"/>
    </font>
    <font>
      <sz val="11"/>
      <color theme="1"/>
      <name val="Arial"/>
      <family val="2"/>
    </font>
    <font>
      <b/>
      <sz val="14"/>
      <color theme="0"/>
      <name val="Arial"/>
      <family val="2"/>
    </font>
    <font>
      <b/>
      <sz val="11"/>
      <color theme="0"/>
      <name val="Arial"/>
      <family val="2"/>
    </font>
    <font>
      <b/>
      <sz val="11"/>
      <color theme="1"/>
      <name val="Arial"/>
      <family val="2"/>
    </font>
    <font>
      <b/>
      <sz val="11"/>
      <color rgb="FFFF0000"/>
      <name val="Arial"/>
      <family val="2"/>
    </font>
    <font>
      <sz val="11"/>
      <name val="Arial"/>
      <family val="2"/>
    </font>
    <font>
      <u/>
      <sz val="11"/>
      <color theme="10"/>
      <name val="Calibri"/>
      <family val="2"/>
      <scheme val="minor"/>
    </font>
    <font>
      <b/>
      <sz val="14"/>
      <color rgb="FF0FA5AD"/>
      <name val="Arial"/>
      <family val="2"/>
    </font>
    <font>
      <b/>
      <sz val="11"/>
      <name val="Arial"/>
      <family val="2"/>
    </font>
    <font>
      <sz val="11"/>
      <color rgb="FFFF0000"/>
      <name val="Arial"/>
      <family val="2"/>
    </font>
    <font>
      <sz val="11"/>
      <color rgb="FFC00000"/>
      <name val="Arial"/>
      <family val="2"/>
    </font>
    <font>
      <b/>
      <sz val="10"/>
      <color theme="1"/>
      <name val="Arial"/>
      <family val="2"/>
    </font>
    <font>
      <sz val="10"/>
      <color theme="1"/>
      <name val="Arial"/>
      <family val="2"/>
    </font>
    <font>
      <u/>
      <sz val="9"/>
      <color theme="10"/>
      <name val="Arial"/>
      <family val="2"/>
    </font>
    <font>
      <sz val="9"/>
      <color theme="1"/>
      <name val="Arial"/>
      <family val="2"/>
    </font>
    <font>
      <i/>
      <sz val="11"/>
      <color theme="1"/>
      <name val="Arial"/>
      <family val="2"/>
    </font>
    <font>
      <u/>
      <sz val="11"/>
      <color theme="10"/>
      <name val="Arial"/>
      <family val="2"/>
    </font>
    <font>
      <sz val="11"/>
      <color theme="0"/>
      <name val="Calibri"/>
      <family val="2"/>
      <scheme val="minor"/>
    </font>
    <font>
      <b/>
      <sz val="14"/>
      <color rgb="FF006666"/>
      <name val="Arial"/>
      <family val="2"/>
    </font>
    <font>
      <b/>
      <sz val="11"/>
      <color rgb="FF006666"/>
      <name val="Arial"/>
      <family val="2"/>
    </font>
    <font>
      <b/>
      <sz val="12"/>
      <color rgb="FF006666"/>
      <name val="Arial"/>
      <family val="2"/>
    </font>
    <font>
      <sz val="11"/>
      <color rgb="FF006666"/>
      <name val="Arial"/>
      <family val="2"/>
    </font>
    <font>
      <sz val="12"/>
      <color rgb="FF006666"/>
      <name val="Calibri"/>
      <family val="2"/>
      <scheme val="minor"/>
    </font>
    <font>
      <i/>
      <sz val="11"/>
      <color theme="2" tint="-0.749992370372631"/>
      <name val="Arial"/>
      <family val="2"/>
    </font>
    <font>
      <u/>
      <sz val="10"/>
      <color theme="10"/>
      <name val="Calibri"/>
      <family val="2"/>
      <scheme val="minor"/>
    </font>
    <font>
      <sz val="10.5"/>
      <color theme="1"/>
      <name val="Arial"/>
      <family val="2"/>
    </font>
    <font>
      <sz val="11"/>
      <color rgb="FFFF0000"/>
      <name val="Calibri"/>
      <family val="2"/>
      <scheme val="minor"/>
    </font>
    <font>
      <b/>
      <sz val="11"/>
      <color rgb="FFFF0000"/>
      <name val="Calibri"/>
      <family val="2"/>
      <scheme val="minor"/>
    </font>
    <font>
      <sz val="11"/>
      <color theme="0" tint="-4.9989318521683403E-2"/>
      <name val="Arial"/>
      <family val="2"/>
    </font>
    <font>
      <sz val="11"/>
      <color rgb="FF00B050"/>
      <name val="Arial"/>
      <family val="2"/>
    </font>
    <font>
      <sz val="22"/>
      <color rgb="FFFF0000"/>
      <name val="Arial"/>
      <family val="2"/>
    </font>
    <font>
      <b/>
      <sz val="10.5"/>
      <color theme="1"/>
      <name val="Arial"/>
      <family val="2"/>
    </font>
    <font>
      <b/>
      <sz val="11"/>
      <name val="Calibri"/>
      <family val="2"/>
      <scheme val="minor"/>
    </font>
    <font>
      <u/>
      <sz val="10"/>
      <color theme="10"/>
      <name val="Arial"/>
      <family val="2"/>
    </font>
    <font>
      <b/>
      <i/>
      <sz val="11"/>
      <color rgb="FFFF0000"/>
      <name val="Arial"/>
      <family val="2"/>
    </font>
  </fonts>
  <fills count="14">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rgb="FF006666"/>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FFCCFF"/>
        <bgColor indexed="64"/>
      </patternFill>
    </fill>
    <fill>
      <patternFill patternType="solid">
        <fgColor rgb="FFFFCCCC"/>
        <bgColor indexed="64"/>
      </patternFill>
    </fill>
    <fill>
      <patternFill patternType="solid">
        <fgColor rgb="FFCCFFCC"/>
        <bgColor indexed="64"/>
      </patternFill>
    </fill>
    <fill>
      <patternFill patternType="solid">
        <fgColor rgb="FFFFFF99"/>
        <bgColor indexed="64"/>
      </patternFill>
    </fill>
    <fill>
      <patternFill patternType="solid">
        <fgColor theme="8" tint="0.79998168889431442"/>
        <bgColor indexed="64"/>
      </patternFill>
    </fill>
  </fills>
  <borders count="98">
    <border>
      <left/>
      <right/>
      <top/>
      <bottom/>
      <diagonal/>
    </border>
    <border>
      <left/>
      <right/>
      <top/>
      <bottom style="medium">
        <color rgb="FF33CCCC"/>
      </bottom>
      <diagonal/>
    </border>
    <border>
      <left/>
      <right/>
      <top/>
      <bottom style="thin">
        <color auto="1"/>
      </bottom>
      <diagonal/>
    </border>
    <border>
      <left style="medium">
        <color rgb="FF0FA5AD"/>
      </left>
      <right/>
      <top style="medium">
        <color rgb="FF0FA5AD"/>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medium">
        <color rgb="FF006666"/>
      </left>
      <right style="medium">
        <color rgb="FF006666"/>
      </right>
      <top style="medium">
        <color rgb="FF006666"/>
      </top>
      <bottom style="medium">
        <color rgb="FF006666"/>
      </bottom>
      <diagonal/>
    </border>
    <border>
      <left style="medium">
        <color rgb="FF006666"/>
      </left>
      <right/>
      <top style="medium">
        <color theme="0"/>
      </top>
      <bottom style="medium">
        <color theme="0"/>
      </bottom>
      <diagonal/>
    </border>
    <border>
      <left/>
      <right style="medium">
        <color rgb="FF006666"/>
      </right>
      <top style="medium">
        <color theme="0"/>
      </top>
      <bottom style="medium">
        <color theme="0"/>
      </bottom>
      <diagonal/>
    </border>
    <border>
      <left style="medium">
        <color rgb="FF006666"/>
      </left>
      <right/>
      <top style="thin">
        <color theme="1"/>
      </top>
      <bottom style="medium">
        <color theme="0"/>
      </bottom>
      <diagonal/>
    </border>
    <border>
      <left/>
      <right style="medium">
        <color rgb="FF006666"/>
      </right>
      <top style="thin">
        <color theme="1"/>
      </top>
      <bottom style="medium">
        <color theme="0"/>
      </bottom>
      <diagonal/>
    </border>
    <border>
      <left/>
      <right style="medium">
        <color rgb="FF006666"/>
      </right>
      <top/>
      <bottom/>
      <diagonal/>
    </border>
    <border>
      <left style="medium">
        <color rgb="FF006666"/>
      </left>
      <right/>
      <top/>
      <bottom style="thin">
        <color theme="0" tint="-0.499984740745262"/>
      </bottom>
      <diagonal/>
    </border>
    <border>
      <left style="medium">
        <color rgb="FF006666"/>
      </left>
      <right/>
      <top/>
      <bottom/>
      <diagonal/>
    </border>
    <border>
      <left style="medium">
        <color rgb="FF006666"/>
      </left>
      <right/>
      <top style="thin">
        <color theme="0" tint="-0.499984740745262"/>
      </top>
      <bottom style="thin">
        <color theme="0" tint="-0.499984740745262"/>
      </bottom>
      <diagonal/>
    </border>
    <border>
      <left style="medium">
        <color rgb="FF006666"/>
      </left>
      <right/>
      <top style="thin">
        <color theme="0" tint="-0.499984740745262"/>
      </top>
      <bottom/>
      <diagonal/>
    </border>
    <border>
      <left/>
      <right style="medium">
        <color rgb="FF006666"/>
      </right>
      <top/>
      <bottom style="thin">
        <color theme="0" tint="-0.499984740745262"/>
      </bottom>
      <diagonal/>
    </border>
    <border>
      <left/>
      <right style="medium">
        <color rgb="FF006666"/>
      </right>
      <top style="thin">
        <color theme="0" tint="-0.499984740745262"/>
      </top>
      <bottom style="thin">
        <color theme="0" tint="-0.499984740745262"/>
      </bottom>
      <diagonal/>
    </border>
    <border>
      <left style="medium">
        <color rgb="FF006666"/>
      </left>
      <right/>
      <top style="thin">
        <color theme="0" tint="-0.499984740745262"/>
      </top>
      <bottom style="medium">
        <color rgb="FF006666"/>
      </bottom>
      <diagonal/>
    </border>
    <border>
      <left style="medium">
        <color rgb="FF006666"/>
      </left>
      <right/>
      <top style="medium">
        <color rgb="FF006666"/>
      </top>
      <bottom/>
      <diagonal/>
    </border>
    <border>
      <left style="thin">
        <color auto="1"/>
      </left>
      <right style="thin">
        <color auto="1"/>
      </right>
      <top/>
      <bottom style="thin">
        <color auto="1"/>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medium">
        <color rgb="FF006666"/>
      </left>
      <right style="thin">
        <color rgb="FF006666"/>
      </right>
      <top style="medium">
        <color rgb="FF006666"/>
      </top>
      <bottom style="medium">
        <color rgb="FF006666"/>
      </bottom>
      <diagonal/>
    </border>
    <border>
      <left/>
      <right style="medium">
        <color rgb="FF006666"/>
      </right>
      <top style="medium">
        <color rgb="FF006666"/>
      </top>
      <bottom style="medium">
        <color rgb="FF006666"/>
      </bottom>
      <diagonal/>
    </border>
    <border>
      <left style="medium">
        <color rgb="FF006666"/>
      </left>
      <right style="thin">
        <color rgb="FF006666"/>
      </right>
      <top style="medium">
        <color rgb="FF006666"/>
      </top>
      <bottom/>
      <diagonal/>
    </border>
    <border>
      <left style="medium">
        <color rgb="FF006666"/>
      </left>
      <right style="thin">
        <color rgb="FF006666"/>
      </right>
      <top/>
      <bottom/>
      <diagonal/>
    </border>
    <border>
      <left style="medium">
        <color rgb="FF006666"/>
      </left>
      <right style="thin">
        <color rgb="FF006666"/>
      </right>
      <top/>
      <bottom style="medium">
        <color rgb="FF33CCCC"/>
      </bottom>
      <diagonal/>
    </border>
    <border>
      <left style="medium">
        <color rgb="FF006666"/>
      </left>
      <right/>
      <top style="medium">
        <color rgb="FF006666"/>
      </top>
      <bottom style="medium">
        <color rgb="FF006666"/>
      </bottom>
      <diagonal/>
    </border>
    <border>
      <left/>
      <right/>
      <top style="medium">
        <color rgb="FF006666"/>
      </top>
      <bottom style="medium">
        <color rgb="FF006666"/>
      </bottom>
      <diagonal/>
    </border>
    <border>
      <left/>
      <right style="medium">
        <color rgb="FF006666"/>
      </right>
      <top/>
      <bottom style="medium">
        <color rgb="FF33CCCC"/>
      </bottom>
      <diagonal/>
    </border>
    <border>
      <left style="thin">
        <color rgb="FF006666"/>
      </left>
      <right/>
      <top/>
      <bottom/>
      <diagonal/>
    </border>
    <border>
      <left style="thin">
        <color rgb="FF006666"/>
      </left>
      <right/>
      <top style="medium">
        <color rgb="FF006666"/>
      </top>
      <bottom/>
      <diagonal/>
    </border>
    <border>
      <left style="medium">
        <color rgb="FF006666"/>
      </left>
      <right/>
      <top style="medium">
        <color theme="0"/>
      </top>
      <bottom/>
      <diagonal/>
    </border>
    <border>
      <left/>
      <right style="medium">
        <color rgb="FF006666"/>
      </right>
      <top style="medium">
        <color theme="0"/>
      </top>
      <bottom/>
      <diagonal/>
    </border>
    <border>
      <left style="medium">
        <color rgb="FF006666"/>
      </left>
      <right/>
      <top style="medium">
        <color theme="0"/>
      </top>
      <bottom style="medium">
        <color rgb="FF006666"/>
      </bottom>
      <diagonal/>
    </border>
    <border>
      <left/>
      <right style="medium">
        <color rgb="FF006666"/>
      </right>
      <top style="medium">
        <color theme="0"/>
      </top>
      <bottom style="medium">
        <color rgb="FF006666"/>
      </bottom>
      <diagonal/>
    </border>
    <border>
      <left style="medium">
        <color rgb="FF006666"/>
      </left>
      <right/>
      <top style="medium">
        <color rgb="FF006666"/>
      </top>
      <bottom style="medium">
        <color theme="0"/>
      </bottom>
      <diagonal/>
    </border>
    <border>
      <left/>
      <right style="medium">
        <color rgb="FF006666"/>
      </right>
      <top style="medium">
        <color rgb="FF006666"/>
      </top>
      <bottom style="medium">
        <color theme="0"/>
      </bottom>
      <diagonal/>
    </border>
    <border>
      <left style="medium">
        <color rgb="FF006666"/>
      </left>
      <right/>
      <top style="thin">
        <color rgb="FF006666"/>
      </top>
      <bottom style="thin">
        <color rgb="FF006666"/>
      </bottom>
      <diagonal/>
    </border>
    <border>
      <left/>
      <right style="medium">
        <color rgb="FF006666"/>
      </right>
      <top style="thin">
        <color rgb="FF006666"/>
      </top>
      <bottom style="thin">
        <color rgb="FF006666"/>
      </bottom>
      <diagonal/>
    </border>
    <border>
      <left style="medium">
        <color rgb="FF006666"/>
      </left>
      <right/>
      <top/>
      <bottom style="thin">
        <color rgb="FF006666"/>
      </bottom>
      <diagonal/>
    </border>
    <border>
      <left style="thin">
        <color rgb="FF006666"/>
      </left>
      <right/>
      <top style="medium">
        <color rgb="FF006666"/>
      </top>
      <bottom style="medium">
        <color rgb="FF006666"/>
      </bottom>
      <diagonal/>
    </border>
    <border>
      <left style="thin">
        <color rgb="FF006666"/>
      </left>
      <right/>
      <top/>
      <bottom style="medium">
        <color rgb="FF006666"/>
      </bottom>
      <diagonal/>
    </border>
    <border>
      <left style="medium">
        <color theme="0"/>
      </left>
      <right style="medium">
        <color theme="0"/>
      </right>
      <top style="medium">
        <color rgb="FF006666"/>
      </top>
      <bottom style="medium">
        <color rgb="FF006666"/>
      </bottom>
      <diagonal/>
    </border>
    <border>
      <left style="medium">
        <color theme="0"/>
      </left>
      <right style="medium">
        <color rgb="FF006666"/>
      </right>
      <top style="medium">
        <color rgb="FF006666"/>
      </top>
      <bottom style="medium">
        <color rgb="FF006666"/>
      </bottom>
      <diagonal/>
    </border>
    <border>
      <left style="thin">
        <color rgb="FF006666"/>
      </left>
      <right style="medium">
        <color theme="0"/>
      </right>
      <top style="medium">
        <color rgb="FF006666"/>
      </top>
      <bottom style="medium">
        <color rgb="FF006666"/>
      </bottom>
      <diagonal/>
    </border>
    <border>
      <left style="thin">
        <color rgb="FF006666"/>
      </left>
      <right/>
      <top style="medium">
        <color rgb="FF006666"/>
      </top>
      <bottom style="thin">
        <color rgb="FF006666"/>
      </bottom>
      <diagonal/>
    </border>
    <border>
      <left/>
      <right/>
      <top style="medium">
        <color rgb="FF006666"/>
      </top>
      <bottom style="thin">
        <color rgb="FF006666"/>
      </bottom>
      <diagonal/>
    </border>
    <border>
      <left/>
      <right style="medium">
        <color rgb="FF006666"/>
      </right>
      <top style="medium">
        <color rgb="FF006666"/>
      </top>
      <bottom style="thin">
        <color rgb="FF006666"/>
      </bottom>
      <diagonal/>
    </border>
    <border>
      <left style="thin">
        <color rgb="FF006666"/>
      </left>
      <right/>
      <top style="thin">
        <color rgb="FF006666"/>
      </top>
      <bottom style="thin">
        <color rgb="FF006666"/>
      </bottom>
      <diagonal/>
    </border>
    <border>
      <left/>
      <right/>
      <top style="thin">
        <color rgb="FF006666"/>
      </top>
      <bottom style="thin">
        <color rgb="FF006666"/>
      </bottom>
      <diagonal/>
    </border>
    <border>
      <left style="thin">
        <color rgb="FF006666"/>
      </left>
      <right/>
      <top style="thin">
        <color rgb="FF006666"/>
      </top>
      <bottom style="medium">
        <color rgb="FF006666"/>
      </bottom>
      <diagonal/>
    </border>
    <border>
      <left/>
      <right/>
      <top style="thin">
        <color rgb="FF006666"/>
      </top>
      <bottom style="medium">
        <color rgb="FF006666"/>
      </bottom>
      <diagonal/>
    </border>
    <border>
      <left/>
      <right style="medium">
        <color rgb="FF006666"/>
      </right>
      <top style="thin">
        <color rgb="FF006666"/>
      </top>
      <bottom style="medium">
        <color rgb="FF006666"/>
      </bottom>
      <diagonal/>
    </border>
    <border>
      <left style="medium">
        <color rgb="FF006666"/>
      </left>
      <right/>
      <top/>
      <bottom style="medium">
        <color theme="0"/>
      </bottom>
      <diagonal/>
    </border>
    <border>
      <left/>
      <right style="medium">
        <color rgb="FF006666"/>
      </right>
      <top/>
      <bottom style="medium">
        <color theme="0"/>
      </bottom>
      <diagonal/>
    </border>
    <border>
      <left/>
      <right style="medium">
        <color rgb="FF006666"/>
      </right>
      <top/>
      <bottom style="thin">
        <color rgb="FF006666"/>
      </bottom>
      <diagonal/>
    </border>
    <border>
      <left style="medium">
        <color rgb="FF006666"/>
      </left>
      <right/>
      <top style="thin">
        <color rgb="FF006666"/>
      </top>
      <bottom/>
      <diagonal/>
    </border>
    <border>
      <left style="medium">
        <color rgb="FF006666"/>
      </left>
      <right/>
      <top style="medium">
        <color rgb="FF006666"/>
      </top>
      <bottom style="thin">
        <color rgb="FF006666"/>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rgb="FF006666"/>
      </right>
      <top style="thin">
        <color rgb="FF006666"/>
      </top>
      <bottom/>
      <diagonal/>
    </border>
    <border>
      <left style="thin">
        <color rgb="FF008080"/>
      </left>
      <right style="medium">
        <color rgb="FF006666"/>
      </right>
      <top style="thin">
        <color rgb="FF006666"/>
      </top>
      <bottom style="thin">
        <color rgb="FF006666"/>
      </bottom>
      <diagonal/>
    </border>
    <border>
      <left style="thin">
        <color rgb="FF008080"/>
      </left>
      <right style="medium">
        <color rgb="FF006666"/>
      </right>
      <top style="thin">
        <color rgb="FF008080"/>
      </top>
      <bottom style="thin">
        <color rgb="FF006666"/>
      </bottom>
      <diagonal/>
    </border>
    <border>
      <left style="thin">
        <color rgb="FF008080"/>
      </left>
      <right style="medium">
        <color rgb="FF006666"/>
      </right>
      <top style="thin">
        <color rgb="FF008080"/>
      </top>
      <bottom style="thin">
        <color rgb="FF008080"/>
      </bottom>
      <diagonal/>
    </border>
    <border>
      <left style="thin">
        <color rgb="FF008080"/>
      </left>
      <right style="medium">
        <color rgb="FF006666"/>
      </right>
      <top style="thin">
        <color rgb="FF008080"/>
      </top>
      <bottom style="medium">
        <color rgb="FF006666"/>
      </bottom>
      <diagonal/>
    </border>
    <border>
      <left style="medium">
        <color rgb="FF006666"/>
      </left>
      <right style="thin">
        <color rgb="FF006666"/>
      </right>
      <top/>
      <bottom style="medium">
        <color rgb="FF006666"/>
      </bottom>
      <diagonal/>
    </border>
    <border>
      <left style="medium">
        <color rgb="FF006666"/>
      </left>
      <right/>
      <top style="thin">
        <color theme="0" tint="-0.499984740745262"/>
      </top>
      <bottom style="thin">
        <color rgb="FF006666"/>
      </bottom>
      <diagonal/>
    </border>
    <border>
      <left/>
      <right/>
      <top style="thin">
        <color theme="0" tint="-0.499984740745262"/>
      </top>
      <bottom style="thin">
        <color rgb="FF006666"/>
      </bottom>
      <diagonal/>
    </border>
    <border>
      <left/>
      <right style="medium">
        <color rgb="FF006666"/>
      </right>
      <top style="thin">
        <color theme="0" tint="-0.499984740745262"/>
      </top>
      <bottom style="thin">
        <color rgb="FF006666"/>
      </bottom>
      <diagonal/>
    </border>
    <border>
      <left style="medium">
        <color rgb="FF006666"/>
      </left>
      <right/>
      <top style="thin">
        <color rgb="FF006666"/>
      </top>
      <bottom style="medium">
        <color rgb="FF006666"/>
      </bottom>
      <diagonal/>
    </border>
    <border>
      <left style="thin">
        <color rgb="FF006666"/>
      </left>
      <right/>
      <top style="thin">
        <color rgb="FF006666"/>
      </top>
      <bottom/>
      <diagonal/>
    </border>
    <border>
      <left/>
      <right/>
      <top style="thin">
        <color rgb="FF006666"/>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44" fontId="1" fillId="0" borderId="0" applyFont="0" applyFill="0" applyBorder="0" applyAlignment="0" applyProtection="0"/>
  </cellStyleXfs>
  <cellXfs count="444">
    <xf numFmtId="0" fontId="0" fillId="0" borderId="0" xfId="0"/>
    <xf numFmtId="0" fontId="2" fillId="0" borderId="0" xfId="0" applyFont="1"/>
    <xf numFmtId="0" fontId="3" fillId="0" borderId="0" xfId="0" applyFont="1" applyAlignment="1">
      <alignment horizontal="center"/>
    </xf>
    <xf numFmtId="0" fontId="3" fillId="0" borderId="0" xfId="0" applyFont="1" applyFill="1"/>
    <xf numFmtId="0" fontId="7" fillId="0" borderId="0" xfId="0" applyFont="1"/>
    <xf numFmtId="0" fontId="12" fillId="0" borderId="0" xfId="0" applyFont="1" applyBorder="1" applyAlignment="1">
      <alignment wrapText="1"/>
    </xf>
    <xf numFmtId="0" fontId="3" fillId="0" borderId="0" xfId="0" applyFont="1"/>
    <xf numFmtId="0" fontId="8" fillId="0" borderId="0" xfId="0" applyFont="1" applyBorder="1" applyProtection="1">
      <protection hidden="1"/>
    </xf>
    <xf numFmtId="0" fontId="8" fillId="0" borderId="0" xfId="0" applyFont="1" applyBorder="1" applyAlignment="1">
      <alignment wrapText="1"/>
    </xf>
    <xf numFmtId="0" fontId="13" fillId="0" borderId="0" xfId="0" applyFont="1" applyBorder="1"/>
    <xf numFmtId="0" fontId="3" fillId="0" borderId="0" xfId="0" applyFont="1" applyAlignment="1">
      <alignment wrapText="1"/>
    </xf>
    <xf numFmtId="0" fontId="3" fillId="0" borderId="0" xfId="0" applyFont="1" applyBorder="1"/>
    <xf numFmtId="0" fontId="3" fillId="0" borderId="0" xfId="0" applyFont="1"/>
    <xf numFmtId="0" fontId="3" fillId="4" borderId="0" xfId="0" applyFont="1" applyFill="1"/>
    <xf numFmtId="0" fontId="15" fillId="0" borderId="4" xfId="0" applyFont="1" applyBorder="1" applyProtection="1">
      <protection locked="0"/>
    </xf>
    <xf numFmtId="0" fontId="15" fillId="0" borderId="4" xfId="0" applyFont="1" applyBorder="1" applyAlignment="1" applyProtection="1">
      <alignment horizontal="center" vertical="center" wrapText="1"/>
      <protection locked="0"/>
    </xf>
    <xf numFmtId="14" fontId="15" fillId="0" borderId="4" xfId="0" applyNumberFormat="1" applyFont="1" applyBorder="1" applyAlignment="1" applyProtection="1">
      <alignment horizontal="center" vertical="center" wrapText="1"/>
      <protection locked="0"/>
    </xf>
    <xf numFmtId="0" fontId="17" fillId="0" borderId="6" xfId="0" applyFont="1" applyBorder="1" applyAlignment="1">
      <alignment horizontal="left" vertical="center" wrapText="1"/>
    </xf>
    <xf numFmtId="0" fontId="17" fillId="0" borderId="2" xfId="0" applyFont="1" applyBorder="1" applyAlignment="1">
      <alignment horizontal="left" vertical="center" wrapText="1"/>
    </xf>
    <xf numFmtId="0" fontId="17" fillId="0" borderId="6" xfId="0" applyFont="1" applyBorder="1" applyAlignment="1">
      <alignment wrapText="1"/>
    </xf>
    <xf numFmtId="0" fontId="17" fillId="0" borderId="2" xfId="0" applyFont="1" applyBorder="1" applyAlignment="1">
      <alignment wrapText="1"/>
    </xf>
    <xf numFmtId="0" fontId="16" fillId="0" borderId="12" xfId="2" applyFont="1" applyBorder="1" applyAlignment="1">
      <alignment horizontal="center" vertical="center" wrapText="1"/>
    </xf>
    <xf numFmtId="0" fontId="17" fillId="0" borderId="13" xfId="0" applyFont="1" applyBorder="1" applyAlignment="1">
      <alignment wrapText="1"/>
    </xf>
    <xf numFmtId="0" fontId="17" fillId="0" borderId="7" xfId="0" applyFont="1" applyBorder="1" applyAlignment="1">
      <alignment horizontal="center" wrapText="1"/>
    </xf>
    <xf numFmtId="0" fontId="17" fillId="0" borderId="14" xfId="0" applyFont="1" applyBorder="1" applyAlignment="1">
      <alignment horizontal="center" wrapText="1"/>
    </xf>
    <xf numFmtId="0" fontId="16" fillId="0" borderId="6" xfId="2" applyFont="1" applyBorder="1" applyAlignment="1">
      <alignment vertical="center" wrapText="1"/>
    </xf>
    <xf numFmtId="0" fontId="17" fillId="0" borderId="13" xfId="0" applyFont="1" applyBorder="1" applyAlignment="1">
      <alignment vertical="center" wrapText="1"/>
    </xf>
    <xf numFmtId="0" fontId="0" fillId="4" borderId="0" xfId="0" applyFill="1"/>
    <xf numFmtId="4" fontId="3" fillId="4" borderId="0" xfId="0" applyNumberFormat="1" applyFont="1" applyFill="1" applyBorder="1"/>
    <xf numFmtId="0" fontId="3" fillId="4" borderId="0" xfId="0" applyNumberFormat="1" applyFont="1" applyFill="1" applyBorder="1"/>
    <xf numFmtId="164" fontId="3" fillId="4" borderId="0" xfId="0" applyNumberFormat="1" applyFont="1" applyFill="1" applyBorder="1"/>
    <xf numFmtId="2" fontId="3" fillId="4" borderId="0" xfId="0" applyNumberFormat="1" applyFont="1" applyFill="1" applyBorder="1"/>
    <xf numFmtId="9" fontId="3" fillId="4" borderId="0" xfId="0" applyNumberFormat="1" applyFont="1" applyFill="1" applyBorder="1"/>
    <xf numFmtId="0" fontId="6" fillId="4" borderId="0" xfId="0" applyFont="1" applyFill="1" applyBorder="1" applyAlignment="1">
      <alignment horizontal="center" wrapText="1"/>
    </xf>
    <xf numFmtId="0" fontId="3" fillId="4" borderId="0" xfId="0" applyFont="1" applyFill="1" applyBorder="1" applyAlignment="1">
      <alignment horizontal="center" wrapText="1"/>
    </xf>
    <xf numFmtId="0" fontId="10" fillId="4" borderId="0" xfId="0" applyFont="1" applyFill="1" applyBorder="1"/>
    <xf numFmtId="0" fontId="0" fillId="0" borderId="0" xfId="0" applyAlignment="1">
      <alignment wrapText="1"/>
    </xf>
    <xf numFmtId="0" fontId="3" fillId="0" borderId="0" xfId="0" applyFont="1" applyAlignment="1">
      <alignment wrapText="1"/>
    </xf>
    <xf numFmtId="0" fontId="3" fillId="4"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vertical="center"/>
    </xf>
    <xf numFmtId="0" fontId="3" fillId="0" borderId="0" xfId="0" applyFont="1" applyAlignment="1">
      <alignment wrapText="1"/>
    </xf>
    <xf numFmtId="0" fontId="3" fillId="4" borderId="0" xfId="0" applyFont="1" applyFill="1" applyBorder="1"/>
    <xf numFmtId="0" fontId="3" fillId="0" borderId="0" xfId="0" applyFont="1" applyBorder="1" applyAlignment="1">
      <alignment horizontal="center" vertical="center"/>
    </xf>
    <xf numFmtId="0" fontId="3" fillId="2" borderId="0" xfId="0" quotePrefix="1" applyFont="1" applyFill="1" applyBorder="1"/>
    <xf numFmtId="0" fontId="3" fillId="0" borderId="0" xfId="0" applyFont="1" applyBorder="1" applyAlignment="1">
      <alignment wrapText="1"/>
    </xf>
    <xf numFmtId="0" fontId="3" fillId="4" borderId="0" xfId="0" applyFont="1" applyFill="1" applyBorder="1" applyAlignment="1">
      <alignment wrapText="1"/>
    </xf>
    <xf numFmtId="0" fontId="3" fillId="2" borderId="0" xfId="0" applyFont="1" applyFill="1" applyBorder="1"/>
    <xf numFmtId="0" fontId="3" fillId="4" borderId="0" xfId="0" applyFont="1" applyFill="1" applyBorder="1" applyAlignment="1"/>
    <xf numFmtId="0" fontId="3" fillId="4" borderId="1" xfId="0" applyFont="1" applyFill="1" applyBorder="1"/>
    <xf numFmtId="0" fontId="2" fillId="0" borderId="0" xfId="0" applyFont="1" applyBorder="1"/>
    <xf numFmtId="0" fontId="3" fillId="4" borderId="15" xfId="0" applyFont="1" applyFill="1" applyBorder="1" applyAlignment="1">
      <alignment horizontal="center" vertical="center"/>
    </xf>
    <xf numFmtId="0" fontId="14" fillId="4" borderId="0" xfId="0" applyFont="1" applyFill="1" applyBorder="1"/>
    <xf numFmtId="0" fontId="15" fillId="4" borderId="0" xfId="0" applyFont="1" applyFill="1" applyBorder="1"/>
    <xf numFmtId="0" fontId="15" fillId="4" borderId="0" xfId="0" applyFont="1" applyFill="1" applyBorder="1" applyProtection="1">
      <protection locked="0"/>
    </xf>
    <xf numFmtId="0" fontId="15" fillId="4" borderId="0" xfId="0" applyFont="1" applyFill="1" applyBorder="1" applyAlignment="1">
      <alignment horizontal="center"/>
    </xf>
    <xf numFmtId="0" fontId="14" fillId="4" borderId="0" xfId="0" applyFont="1" applyFill="1" applyBorder="1" applyAlignment="1">
      <alignment horizontal="center"/>
    </xf>
    <xf numFmtId="165" fontId="5" fillId="5" borderId="17" xfId="0" applyNumberFormat="1" applyFont="1" applyFill="1" applyBorder="1" applyProtection="1">
      <protection hidden="1"/>
    </xf>
    <xf numFmtId="0" fontId="3" fillId="5" borderId="17" xfId="0" applyFont="1" applyFill="1" applyBorder="1"/>
    <xf numFmtId="0" fontId="21" fillId="4" borderId="30" xfId="0" applyFont="1" applyFill="1" applyBorder="1" applyProtection="1">
      <protection hidden="1"/>
    </xf>
    <xf numFmtId="0" fontId="3" fillId="4" borderId="32" xfId="0" applyFont="1" applyFill="1" applyBorder="1"/>
    <xf numFmtId="0" fontId="3" fillId="4" borderId="33" xfId="0" applyFont="1" applyFill="1" applyBorder="1"/>
    <xf numFmtId="0" fontId="10" fillId="4" borderId="24" xfId="0" applyFont="1" applyFill="1" applyBorder="1" applyProtection="1">
      <protection hidden="1"/>
    </xf>
    <xf numFmtId="0" fontId="3" fillId="4" borderId="22" xfId="0" applyFont="1" applyFill="1" applyBorder="1"/>
    <xf numFmtId="0" fontId="3" fillId="4" borderId="24" xfId="0" applyFont="1" applyFill="1" applyBorder="1"/>
    <xf numFmtId="0" fontId="15" fillId="5" borderId="17" xfId="0" applyFont="1" applyFill="1" applyBorder="1"/>
    <xf numFmtId="0" fontId="3" fillId="0" borderId="32" xfId="0" applyFont="1" applyBorder="1"/>
    <xf numFmtId="0" fontId="3" fillId="0" borderId="33" xfId="0" applyFont="1" applyBorder="1"/>
    <xf numFmtId="0" fontId="3" fillId="0" borderId="35" xfId="0" applyFont="1" applyFill="1" applyBorder="1"/>
    <xf numFmtId="0" fontId="3" fillId="0" borderId="36" xfId="0" applyFont="1" applyFill="1" applyBorder="1"/>
    <xf numFmtId="0" fontId="5" fillId="5" borderId="17" xfId="0" applyFont="1" applyFill="1" applyBorder="1"/>
    <xf numFmtId="0" fontId="3" fillId="4" borderId="0" xfId="0" quotePrefix="1" applyFont="1" applyFill="1" applyBorder="1"/>
    <xf numFmtId="0" fontId="3" fillId="4" borderId="1" xfId="0" quotePrefix="1" applyFont="1" applyFill="1" applyBorder="1"/>
    <xf numFmtId="0" fontId="6" fillId="4" borderId="39" xfId="0" applyFont="1" applyFill="1" applyBorder="1"/>
    <xf numFmtId="0" fontId="6" fillId="4" borderId="40" xfId="0" applyFont="1" applyFill="1" applyBorder="1" applyAlignment="1">
      <alignment wrapText="1"/>
    </xf>
    <xf numFmtId="0" fontId="6" fillId="4" borderId="40" xfId="0" applyFont="1" applyFill="1" applyBorder="1"/>
    <xf numFmtId="0" fontId="6" fillId="4" borderId="40" xfId="0" applyFont="1" applyFill="1" applyBorder="1" applyAlignment="1">
      <alignment horizontal="right"/>
    </xf>
    <xf numFmtId="0" fontId="6" fillId="4" borderId="40" xfId="0" applyFont="1" applyFill="1" applyBorder="1" applyAlignment="1">
      <alignment horizontal="right" wrapText="1"/>
    </xf>
    <xf numFmtId="0" fontId="3" fillId="4" borderId="40" xfId="0" applyFont="1" applyFill="1" applyBorder="1"/>
    <xf numFmtId="0" fontId="3" fillId="4" borderId="40" xfId="0" quotePrefix="1" applyFont="1" applyFill="1" applyBorder="1"/>
    <xf numFmtId="0" fontId="3" fillId="4" borderId="41" xfId="0" quotePrefix="1" applyFont="1" applyFill="1" applyBorder="1"/>
    <xf numFmtId="0" fontId="3" fillId="4" borderId="16"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25" xfId="0" applyFont="1" applyFill="1" applyBorder="1" applyAlignment="1">
      <alignment wrapText="1"/>
    </xf>
    <xf numFmtId="0" fontId="3" fillId="4" borderId="27" xfId="0" applyFont="1" applyFill="1" applyBorder="1" applyAlignment="1">
      <alignment horizontal="center" vertical="center"/>
    </xf>
    <xf numFmtId="0" fontId="5" fillId="5" borderId="42" xfId="0" applyFont="1" applyFill="1" applyBorder="1"/>
    <xf numFmtId="0" fontId="20" fillId="5" borderId="43" xfId="0" applyFont="1" applyFill="1" applyBorder="1"/>
    <xf numFmtId="0" fontId="20" fillId="5" borderId="38" xfId="0" applyFont="1" applyFill="1" applyBorder="1"/>
    <xf numFmtId="0" fontId="5" fillId="5" borderId="43" xfId="0" applyFont="1" applyFill="1" applyBorder="1" applyAlignment="1">
      <alignment horizontal="center" vertical="center"/>
    </xf>
    <xf numFmtId="0" fontId="5" fillId="5" borderId="38" xfId="0" applyFont="1" applyFill="1" applyBorder="1" applyAlignment="1">
      <alignment horizontal="center" vertical="center"/>
    </xf>
    <xf numFmtId="0" fontId="3" fillId="4" borderId="22" xfId="0" applyFont="1" applyFill="1" applyBorder="1" applyAlignment="1">
      <alignment horizontal="center" wrapText="1"/>
    </xf>
    <xf numFmtId="0" fontId="3" fillId="4" borderId="22" xfId="0" applyFont="1" applyFill="1" applyBorder="1" applyAlignment="1">
      <alignment wrapText="1"/>
    </xf>
    <xf numFmtId="0" fontId="0" fillId="4" borderId="22" xfId="0" applyFill="1" applyBorder="1"/>
    <xf numFmtId="0" fontId="3" fillId="4" borderId="22" xfId="0" applyFont="1" applyFill="1" applyBorder="1" applyAlignment="1">
      <alignment horizontal="center"/>
    </xf>
    <xf numFmtId="0" fontId="3" fillId="4" borderId="44" xfId="0" applyFont="1" applyFill="1" applyBorder="1"/>
    <xf numFmtId="0" fontId="3" fillId="4" borderId="36" xfId="0" applyFont="1" applyFill="1" applyBorder="1"/>
    <xf numFmtId="0" fontId="21" fillId="4" borderId="3" xfId="0" applyFont="1" applyFill="1" applyBorder="1"/>
    <xf numFmtId="0" fontId="24" fillId="4" borderId="0" xfId="0" applyFont="1" applyFill="1" applyBorder="1"/>
    <xf numFmtId="0" fontId="6" fillId="4" borderId="34" xfId="0" applyFont="1" applyFill="1" applyBorder="1" applyAlignment="1">
      <alignment horizontal="center" vertical="center"/>
    </xf>
    <xf numFmtId="0" fontId="3" fillId="4" borderId="35" xfId="0" applyFont="1" applyFill="1" applyBorder="1" applyAlignment="1">
      <alignment wrapText="1"/>
    </xf>
    <xf numFmtId="0" fontId="5" fillId="5" borderId="38" xfId="0" applyFont="1" applyFill="1" applyBorder="1" applyAlignment="1">
      <alignment horizontal="center" wrapText="1"/>
    </xf>
    <xf numFmtId="0" fontId="3" fillId="4" borderId="40" xfId="0" applyFont="1" applyFill="1" applyBorder="1" applyAlignment="1">
      <alignment horizontal="right" wrapText="1"/>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3" fillId="4" borderId="0" xfId="0" applyFont="1" applyFill="1" applyBorder="1" applyAlignment="1">
      <alignment horizontal="left"/>
    </xf>
    <xf numFmtId="0" fontId="3" fillId="0" borderId="0" xfId="0" applyFont="1" applyAlignment="1">
      <alignment wrapText="1"/>
    </xf>
    <xf numFmtId="9" fontId="3" fillId="0" borderId="0" xfId="1" applyFont="1" applyAlignment="1">
      <alignment horizontal="center"/>
    </xf>
    <xf numFmtId="0" fontId="3" fillId="0" borderId="0" xfId="0" applyFont="1" applyAlignment="1">
      <alignment wrapText="1"/>
    </xf>
    <xf numFmtId="0" fontId="3" fillId="4" borderId="0" xfId="0" applyFont="1" applyFill="1" applyBorder="1"/>
    <xf numFmtId="0" fontId="2" fillId="0" borderId="0" xfId="0" applyFont="1" applyAlignment="1">
      <alignment wrapText="1"/>
    </xf>
    <xf numFmtId="0" fontId="3" fillId="2" borderId="0" xfId="0" applyNumberFormat="1" applyFont="1" applyFill="1" applyBorder="1"/>
    <xf numFmtId="0" fontId="3" fillId="0" borderId="0" xfId="0" applyFont="1" applyAlignment="1">
      <alignment wrapText="1"/>
    </xf>
    <xf numFmtId="0" fontId="3" fillId="4" borderId="0" xfId="0" applyFont="1" applyFill="1" applyBorder="1"/>
    <xf numFmtId="0" fontId="3" fillId="4" borderId="23" xfId="0" applyFont="1" applyFill="1" applyBorder="1" applyAlignment="1">
      <alignment wrapText="1"/>
    </xf>
    <xf numFmtId="0" fontId="3" fillId="4" borderId="25" xfId="0" applyFont="1" applyFill="1" applyBorder="1" applyAlignment="1">
      <alignment horizontal="left" wrapText="1"/>
    </xf>
    <xf numFmtId="0" fontId="3" fillId="2" borderId="0" xfId="0" applyFont="1" applyFill="1" applyBorder="1" applyAlignment="1"/>
    <xf numFmtId="0" fontId="3" fillId="0" borderId="0" xfId="0" applyFont="1" applyAlignment="1">
      <alignment wrapText="1"/>
    </xf>
    <xf numFmtId="0" fontId="5" fillId="5" borderId="42" xfId="0" applyFont="1" applyFill="1" applyBorder="1" applyAlignment="1">
      <alignment wrapText="1"/>
    </xf>
    <xf numFmtId="0" fontId="3" fillId="0" borderId="0" xfId="0" applyFont="1" applyAlignment="1">
      <alignment horizontal="center" wrapText="1"/>
    </xf>
    <xf numFmtId="9" fontId="3" fillId="0" borderId="0" xfId="1" applyFont="1" applyAlignment="1">
      <alignment horizontal="center" wrapText="1"/>
    </xf>
    <xf numFmtId="0" fontId="3" fillId="6" borderId="17" xfId="0" applyFont="1" applyFill="1" applyBorder="1" applyAlignment="1">
      <alignment horizontal="left"/>
    </xf>
    <xf numFmtId="0" fontId="2" fillId="6" borderId="17" xfId="0" applyFont="1" applyFill="1" applyBorder="1" applyAlignment="1">
      <alignment horizontal="left"/>
    </xf>
    <xf numFmtId="0" fontId="3" fillId="4" borderId="17" xfId="0" applyFont="1" applyFill="1" applyBorder="1" applyAlignment="1">
      <alignment horizontal="left"/>
    </xf>
    <xf numFmtId="0" fontId="2" fillId="5" borderId="17" xfId="0" applyFont="1" applyFill="1" applyBorder="1" applyAlignment="1">
      <alignment horizontal="left"/>
    </xf>
    <xf numFmtId="0" fontId="5" fillId="7" borderId="17" xfId="0" applyFont="1" applyFill="1" applyBorder="1" applyAlignment="1">
      <alignment wrapText="1"/>
    </xf>
    <xf numFmtId="2" fontId="15" fillId="0" borderId="4" xfId="0" applyNumberFormat="1" applyFont="1" applyBorder="1" applyAlignment="1" applyProtection="1">
      <alignment horizontal="center" vertical="center" wrapText="1"/>
      <protection locked="0"/>
    </xf>
    <xf numFmtId="0" fontId="15" fillId="0" borderId="31" xfId="0" applyFont="1" applyBorder="1" applyProtection="1"/>
    <xf numFmtId="0" fontId="15" fillId="0" borderId="4" xfId="0" applyFont="1" applyBorder="1" applyAlignment="1" applyProtection="1">
      <alignment horizontal="center"/>
      <protection locked="0"/>
    </xf>
    <xf numFmtId="0" fontId="15" fillId="0" borderId="4" xfId="0" applyFont="1" applyBorder="1" applyAlignment="1" applyProtection="1">
      <alignment horizontal="center" wrapText="1"/>
      <protection locked="0"/>
    </xf>
    <xf numFmtId="14" fontId="15" fillId="0" borderId="31" xfId="0" applyNumberFormat="1" applyFont="1" applyBorder="1" applyAlignment="1" applyProtection="1">
      <alignment horizontal="center"/>
    </xf>
    <xf numFmtId="0" fontId="7" fillId="0" borderId="0" xfId="0" applyFont="1" applyAlignment="1">
      <alignment horizontal="right"/>
    </xf>
    <xf numFmtId="0" fontId="27" fillId="0" borderId="2" xfId="2" applyFont="1" applyBorder="1" applyAlignment="1">
      <alignment vertical="center" wrapText="1"/>
    </xf>
    <xf numFmtId="0" fontId="0" fillId="0" borderId="0" xfId="0" applyBorder="1"/>
    <xf numFmtId="0" fontId="3" fillId="0" borderId="0" xfId="0" applyFont="1" applyAlignment="1">
      <alignment wrapText="1"/>
    </xf>
    <xf numFmtId="0" fontId="3" fillId="4" borderId="0" xfId="0" applyFont="1" applyFill="1" applyBorder="1" applyAlignment="1">
      <alignment wrapText="1"/>
    </xf>
    <xf numFmtId="0" fontId="3" fillId="4" borderId="0" xfId="0" applyFont="1" applyFill="1" applyBorder="1"/>
    <xf numFmtId="0" fontId="3" fillId="0" borderId="0" xfId="0" applyFont="1" applyAlignment="1">
      <alignment wrapText="1"/>
    </xf>
    <xf numFmtId="0" fontId="3" fillId="4" borderId="0" xfId="0" applyFont="1" applyFill="1" applyBorder="1"/>
    <xf numFmtId="0" fontId="3" fillId="0" borderId="0" xfId="0" applyFont="1" applyAlignment="1">
      <alignment wrapText="1"/>
    </xf>
    <xf numFmtId="0" fontId="3" fillId="4" borderId="0" xfId="0" applyFont="1" applyFill="1" applyBorder="1"/>
    <xf numFmtId="0" fontId="3" fillId="4" borderId="45" xfId="0" applyFont="1" applyFill="1" applyBorder="1" applyAlignment="1"/>
    <xf numFmtId="1" fontId="3" fillId="4" borderId="0" xfId="0" applyNumberFormat="1" applyFont="1" applyFill="1" applyBorder="1"/>
    <xf numFmtId="0" fontId="3" fillId="4" borderId="0" xfId="0" applyFont="1" applyFill="1" applyBorder="1"/>
    <xf numFmtId="0" fontId="3" fillId="4" borderId="32" xfId="0" applyFont="1" applyFill="1" applyBorder="1"/>
    <xf numFmtId="0" fontId="3" fillId="4" borderId="33" xfId="0" applyFont="1" applyFill="1" applyBorder="1"/>
    <xf numFmtId="0" fontId="8" fillId="0" borderId="0" xfId="0" applyFont="1" applyBorder="1" applyAlignment="1" applyProtection="1">
      <alignment vertical="center"/>
      <protection hidden="1"/>
    </xf>
    <xf numFmtId="0" fontId="2" fillId="0" borderId="32" xfId="0" applyFont="1" applyBorder="1" applyAlignment="1" applyProtection="1">
      <alignment horizontal="left" vertical="center" wrapText="1"/>
      <protection hidden="1"/>
    </xf>
    <xf numFmtId="0" fontId="8" fillId="0" borderId="0" xfId="0" applyFont="1" applyBorder="1" applyAlignment="1" applyProtection="1">
      <alignment horizontal="left" vertical="center"/>
      <protection hidden="1"/>
    </xf>
    <xf numFmtId="0" fontId="3" fillId="0" borderId="0" xfId="0" applyFont="1" applyBorder="1" applyAlignment="1" applyProtection="1">
      <alignment vertical="center" wrapText="1"/>
      <protection hidden="1"/>
    </xf>
    <xf numFmtId="0" fontId="3" fillId="0" borderId="0" xfId="0" applyFont="1" applyFill="1" applyBorder="1" applyAlignment="1" applyProtection="1">
      <alignment horizontal="center" vertical="center" wrapText="1"/>
      <protection hidden="1"/>
    </xf>
    <xf numFmtId="0" fontId="3" fillId="4" borderId="0" xfId="0" applyFont="1" applyFill="1" applyBorder="1"/>
    <xf numFmtId="0" fontId="3" fillId="0" borderId="0" xfId="0" quotePrefix="1" applyFont="1"/>
    <xf numFmtId="0" fontId="16" fillId="8" borderId="30" xfId="2" applyFont="1" applyFill="1" applyBorder="1" applyAlignment="1">
      <alignment horizontal="left" vertical="center"/>
    </xf>
    <xf numFmtId="0" fontId="17" fillId="8" borderId="34" xfId="0" applyFont="1" applyFill="1" applyBorder="1"/>
    <xf numFmtId="0" fontId="3" fillId="4" borderId="30" xfId="0" applyFont="1" applyFill="1" applyBorder="1"/>
    <xf numFmtId="0" fontId="0" fillId="4" borderId="34" xfId="0" applyFill="1" applyBorder="1"/>
    <xf numFmtId="0" fontId="0" fillId="4" borderId="35" xfId="0" applyFill="1" applyBorder="1"/>
    <xf numFmtId="0" fontId="0" fillId="4" borderId="36" xfId="0" applyFill="1" applyBorder="1"/>
    <xf numFmtId="0" fontId="17" fillId="0" borderId="0" xfId="0" applyFont="1" applyBorder="1" applyAlignment="1">
      <alignment horizontal="left" vertical="center" wrapText="1"/>
    </xf>
    <xf numFmtId="0" fontId="15" fillId="4" borderId="0" xfId="0" applyFont="1" applyFill="1" applyBorder="1" applyAlignment="1">
      <alignment wrapText="1"/>
    </xf>
    <xf numFmtId="0" fontId="22" fillId="0" borderId="58" xfId="0" applyFont="1" applyFill="1" applyBorder="1"/>
    <xf numFmtId="0" fontId="22" fillId="0" borderId="59" xfId="0" applyFont="1" applyFill="1" applyBorder="1"/>
    <xf numFmtId="0" fontId="9" fillId="0" borderId="37" xfId="2" applyFill="1" applyBorder="1"/>
    <xf numFmtId="0" fontId="22" fillId="0" borderId="60" xfId="0" applyFont="1" applyFill="1" applyBorder="1"/>
    <xf numFmtId="0" fontId="22" fillId="0" borderId="37" xfId="2" applyFont="1" applyFill="1" applyBorder="1"/>
    <xf numFmtId="0" fontId="18" fillId="4" borderId="40" xfId="0" applyFont="1" applyFill="1" applyBorder="1" applyAlignment="1">
      <alignment horizontal="right" wrapText="1"/>
    </xf>
    <xf numFmtId="0" fontId="26" fillId="4" borderId="25" xfId="0" applyFont="1" applyFill="1" applyBorder="1" applyAlignment="1">
      <alignment horizontal="right" wrapText="1"/>
    </xf>
    <xf numFmtId="0" fontId="3" fillId="0" borderId="0" xfId="0" applyFont="1" applyAlignment="1">
      <alignment horizontal="left" wrapText="1"/>
    </xf>
    <xf numFmtId="0" fontId="3" fillId="0" borderId="0" xfId="0" applyFont="1" applyAlignment="1">
      <alignment horizontal="left"/>
    </xf>
    <xf numFmtId="0" fontId="3" fillId="0" borderId="0" xfId="0" quotePrefix="1" applyFont="1" applyAlignment="1">
      <alignment wrapText="1"/>
    </xf>
    <xf numFmtId="0" fontId="3" fillId="0" borderId="0" xfId="0" quotePrefix="1" applyFont="1"/>
    <xf numFmtId="0" fontId="26" fillId="4" borderId="26" xfId="0" applyFont="1" applyFill="1" applyBorder="1" applyAlignment="1">
      <alignment horizontal="right" wrapText="1"/>
    </xf>
    <xf numFmtId="0" fontId="6" fillId="4" borderId="29" xfId="0" applyFont="1" applyFill="1" applyBorder="1" applyAlignment="1">
      <alignment horizontal="right" wrapText="1"/>
    </xf>
    <xf numFmtId="0" fontId="8" fillId="0" borderId="72" xfId="0" applyFont="1" applyBorder="1" applyAlignment="1" applyProtection="1">
      <alignment wrapText="1"/>
      <protection hidden="1"/>
    </xf>
    <xf numFmtId="2" fontId="3" fillId="4" borderId="22" xfId="0" applyNumberFormat="1" applyFont="1" applyFill="1" applyBorder="1" applyAlignment="1">
      <alignment horizontal="center" wrapText="1"/>
    </xf>
    <xf numFmtId="0" fontId="3" fillId="10" borderId="0" xfId="0" applyFont="1" applyFill="1" applyBorder="1" applyAlignment="1">
      <alignment wrapText="1"/>
    </xf>
    <xf numFmtId="0" fontId="3" fillId="9" borderId="62" xfId="0" applyFont="1" applyFill="1" applyBorder="1" applyAlignment="1">
      <alignment wrapText="1"/>
    </xf>
    <xf numFmtId="2" fontId="3" fillId="9" borderId="63" xfId="0" applyNumberFormat="1" applyFont="1" applyFill="1" applyBorder="1" applyAlignment="1">
      <alignment horizontal="center" wrapText="1"/>
    </xf>
    <xf numFmtId="0" fontId="29" fillId="0" borderId="0" xfId="0" applyFont="1" applyAlignment="1">
      <alignment horizontal="left" vertical="center"/>
    </xf>
    <xf numFmtId="0" fontId="6" fillId="4" borderId="24" xfId="0" applyFont="1" applyFill="1" applyBorder="1" applyAlignment="1">
      <alignment horizontal="center" vertical="center"/>
    </xf>
    <xf numFmtId="164" fontId="3" fillId="2" borderId="22" xfId="0" applyNumberFormat="1" applyFont="1" applyFill="1" applyBorder="1" applyProtection="1">
      <protection locked="0"/>
    </xf>
    <xf numFmtId="0" fontId="3" fillId="4" borderId="0" xfId="0" applyFont="1" applyFill="1" applyBorder="1" applyAlignment="1">
      <alignment horizontal="right" wrapText="1"/>
    </xf>
    <xf numFmtId="164" fontId="3" fillId="4" borderId="22" xfId="0" applyNumberFormat="1" applyFont="1" applyFill="1" applyBorder="1" applyAlignment="1">
      <alignment horizontal="center"/>
    </xf>
    <xf numFmtId="0" fontId="3" fillId="4" borderId="35" xfId="0" applyFont="1" applyFill="1" applyBorder="1" applyAlignment="1">
      <alignment horizontal="right" wrapText="1"/>
    </xf>
    <xf numFmtId="0" fontId="6" fillId="4" borderId="30" xfId="0" applyFont="1" applyFill="1" applyBorder="1" applyAlignment="1">
      <alignment horizontal="left" vertical="center"/>
    </xf>
    <xf numFmtId="0" fontId="3" fillId="4" borderId="32" xfId="0" applyFont="1" applyFill="1" applyBorder="1" applyAlignment="1">
      <alignment horizontal="right" wrapText="1"/>
    </xf>
    <xf numFmtId="164" fontId="3" fillId="4" borderId="33" xfId="0" applyNumberFormat="1" applyFont="1" applyFill="1" applyBorder="1"/>
    <xf numFmtId="0" fontId="6" fillId="4" borderId="32" xfId="0" applyFont="1" applyFill="1" applyBorder="1" applyAlignment="1">
      <alignment wrapText="1"/>
    </xf>
    <xf numFmtId="164" fontId="3" fillId="2" borderId="36" xfId="0" applyNumberFormat="1" applyFont="1" applyFill="1" applyBorder="1" applyAlignment="1" applyProtection="1">
      <alignment horizontal="center"/>
      <protection locked="0"/>
    </xf>
    <xf numFmtId="0" fontId="6" fillId="4" borderId="30" xfId="0" applyFont="1" applyFill="1" applyBorder="1" applyAlignment="1">
      <alignment horizontal="center" vertical="center"/>
    </xf>
    <xf numFmtId="164" fontId="3" fillId="4" borderId="33" xfId="0" applyNumberFormat="1" applyFont="1" applyFill="1" applyBorder="1" applyAlignment="1">
      <alignment horizontal="center"/>
    </xf>
    <xf numFmtId="164" fontId="3" fillId="4" borderId="36" xfId="0" applyNumberFormat="1" applyFont="1" applyFill="1" applyBorder="1" applyAlignment="1">
      <alignment horizontal="center"/>
    </xf>
    <xf numFmtId="0" fontId="6" fillId="4" borderId="0" xfId="0" applyFont="1" applyFill="1" applyBorder="1" applyAlignment="1">
      <alignment horizontal="right" wrapText="1"/>
    </xf>
    <xf numFmtId="0" fontId="3" fillId="4" borderId="32" xfId="0" applyFont="1" applyFill="1" applyBorder="1" applyAlignment="1">
      <alignment horizontal="right"/>
    </xf>
    <xf numFmtId="0" fontId="3" fillId="4" borderId="0" xfId="0" applyFont="1" applyFill="1" applyBorder="1" applyAlignment="1">
      <alignment wrapText="1"/>
    </xf>
    <xf numFmtId="0" fontId="11" fillId="0" borderId="24" xfId="0" applyFont="1" applyBorder="1" applyAlignment="1" applyProtection="1">
      <alignment horizontal="right" wrapText="1"/>
      <protection hidden="1"/>
    </xf>
    <xf numFmtId="0" fontId="11" fillId="0" borderId="34" xfId="0" applyFont="1" applyBorder="1" applyAlignment="1" applyProtection="1">
      <alignment horizontal="right" wrapText="1"/>
      <protection hidden="1"/>
    </xf>
    <xf numFmtId="0" fontId="11" fillId="3" borderId="53" xfId="0" applyFont="1" applyFill="1" applyBorder="1" applyAlignment="1" applyProtection="1">
      <alignment horizontal="center"/>
      <protection hidden="1"/>
    </xf>
    <xf numFmtId="0" fontId="11" fillId="3" borderId="54" xfId="0" applyFont="1" applyFill="1" applyBorder="1" applyAlignment="1" applyProtection="1">
      <alignment horizontal="center"/>
      <protection hidden="1"/>
    </xf>
    <xf numFmtId="0" fontId="3" fillId="0" borderId="0" xfId="0" applyFont="1" applyAlignment="1"/>
    <xf numFmtId="0" fontId="3" fillId="0" borderId="0" xfId="0" applyFont="1" applyFill="1" applyBorder="1"/>
    <xf numFmtId="0" fontId="11" fillId="0" borderId="72" xfId="0" applyFont="1" applyBorder="1" applyAlignment="1" applyProtection="1">
      <alignment wrapText="1"/>
      <protection hidden="1"/>
    </xf>
    <xf numFmtId="0" fontId="8" fillId="0" borderId="80" xfId="0" applyFont="1" applyBorder="1" applyAlignment="1" applyProtection="1">
      <alignment wrapText="1"/>
      <protection hidden="1"/>
    </xf>
    <xf numFmtId="0" fontId="11" fillId="0" borderId="55" xfId="0" applyFont="1" applyBorder="1" applyAlignment="1" applyProtection="1">
      <alignment horizontal="right" wrapText="1"/>
      <protection hidden="1"/>
    </xf>
    <xf numFmtId="0" fontId="3" fillId="9" borderId="46" xfId="0" applyFont="1" applyFill="1" applyBorder="1" applyAlignment="1">
      <alignment wrapText="1"/>
    </xf>
    <xf numFmtId="0" fontId="6" fillId="0" borderId="0" xfId="0" applyFont="1" applyFill="1" applyBorder="1"/>
    <xf numFmtId="0" fontId="3" fillId="0" borderId="0" xfId="0" applyFont="1" applyFill="1" applyBorder="1" applyAlignment="1">
      <alignment wrapText="1"/>
    </xf>
    <xf numFmtId="0" fontId="4" fillId="5" borderId="73" xfId="0" applyFont="1" applyFill="1" applyBorder="1" applyAlignment="1" applyProtection="1">
      <alignment horizontal="left" wrapText="1"/>
      <protection hidden="1"/>
    </xf>
    <xf numFmtId="0" fontId="2" fillId="5" borderId="63" xfId="0" applyFont="1" applyFill="1" applyBorder="1" applyAlignment="1" applyProtection="1">
      <alignment horizontal="center" wrapText="1"/>
      <protection hidden="1"/>
    </xf>
    <xf numFmtId="0" fontId="8" fillId="2" borderId="81" xfId="0" applyFont="1" applyFill="1" applyBorder="1" applyAlignment="1" applyProtection="1">
      <alignment horizontal="center" vertical="center"/>
      <protection locked="0" hidden="1"/>
    </xf>
    <xf numFmtId="164" fontId="3" fillId="2" borderId="83" xfId="3" applyNumberFormat="1" applyFont="1" applyFill="1" applyBorder="1" applyAlignment="1" applyProtection="1">
      <alignment horizontal="center" vertical="center"/>
      <protection locked="0" hidden="1"/>
    </xf>
    <xf numFmtId="164" fontId="3" fillId="2" borderId="82" xfId="3" applyNumberFormat="1" applyFont="1" applyFill="1" applyBorder="1" applyAlignment="1" applyProtection="1">
      <alignment horizontal="center" vertical="center"/>
      <protection locked="0" hidden="1"/>
    </xf>
    <xf numFmtId="164" fontId="3" fillId="2" borderId="84" xfId="3" applyNumberFormat="1" applyFont="1" applyFill="1" applyBorder="1" applyAlignment="1" applyProtection="1">
      <alignment horizontal="center" vertical="center"/>
      <protection locked="0" hidden="1"/>
    </xf>
    <xf numFmtId="0" fontId="35" fillId="0" borderId="37" xfId="2" applyFont="1" applyFill="1" applyBorder="1" applyAlignment="1">
      <alignment wrapText="1"/>
    </xf>
    <xf numFmtId="0" fontId="2" fillId="0" borderId="0" xfId="0" applyFont="1" applyFill="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center" wrapText="1"/>
    </xf>
    <xf numFmtId="0" fontId="8" fillId="0" borderId="0" xfId="0" applyFont="1" applyFill="1"/>
    <xf numFmtId="0" fontId="6" fillId="4" borderId="85" xfId="0" applyFont="1" applyFill="1" applyBorder="1"/>
    <xf numFmtId="2" fontId="3" fillId="10" borderId="68" xfId="0" applyNumberFormat="1" applyFont="1" applyFill="1" applyBorder="1" applyAlignment="1">
      <alignment horizontal="center" wrapText="1"/>
    </xf>
    <xf numFmtId="0" fontId="3" fillId="12" borderId="0" xfId="0" applyFont="1" applyFill="1" applyBorder="1"/>
    <xf numFmtId="0" fontId="7" fillId="0" borderId="0" xfId="0" applyFont="1" applyFill="1" applyBorder="1"/>
    <xf numFmtId="0" fontId="6" fillId="0" borderId="0" xfId="0" applyFont="1" applyFill="1" applyBorder="1" applyAlignment="1">
      <alignment vertical="top"/>
    </xf>
    <xf numFmtId="0" fontId="3" fillId="0" borderId="0" xfId="0" applyFont="1" applyFill="1" applyBorder="1" applyAlignment="1">
      <alignment horizontal="center"/>
    </xf>
    <xf numFmtId="2" fontId="3" fillId="0" borderId="0" xfId="0" applyNumberFormat="1" applyFont="1" applyFill="1" applyBorder="1"/>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top" wrapText="1"/>
    </xf>
    <xf numFmtId="0" fontId="12" fillId="0" borderId="0" xfId="0" applyFont="1" applyFill="1" applyBorder="1" applyAlignment="1">
      <alignment vertical="top" wrapText="1"/>
    </xf>
    <xf numFmtId="0" fontId="3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86" xfId="0" applyFont="1" applyFill="1" applyBorder="1" applyAlignment="1">
      <alignment horizontal="left" wrapText="1"/>
    </xf>
    <xf numFmtId="0" fontId="3" fillId="4" borderId="87" xfId="0" applyFont="1" applyFill="1" applyBorder="1" applyAlignment="1">
      <alignment horizontal="center" vertical="center"/>
    </xf>
    <xf numFmtId="0" fontId="3" fillId="4" borderId="88" xfId="0" applyFont="1" applyFill="1" applyBorder="1" applyAlignment="1">
      <alignment horizontal="center" vertical="center"/>
    </xf>
    <xf numFmtId="0" fontId="3" fillId="4" borderId="89" xfId="0" applyFont="1" applyFill="1" applyBorder="1" applyAlignment="1">
      <alignment horizontal="left" wrapText="1"/>
    </xf>
    <xf numFmtId="0" fontId="3" fillId="4" borderId="67" xfId="0" applyFont="1" applyFill="1" applyBorder="1" applyAlignment="1">
      <alignment horizontal="center" vertical="center"/>
    </xf>
    <xf numFmtId="0" fontId="3" fillId="4" borderId="68" xfId="0" applyFont="1" applyFill="1" applyBorder="1" applyAlignment="1">
      <alignment horizontal="center" vertical="center"/>
    </xf>
    <xf numFmtId="164" fontId="31" fillId="4" borderId="33" xfId="0" applyNumberFormat="1" applyFont="1" applyFill="1" applyBorder="1" applyAlignment="1" applyProtection="1">
      <alignment horizontal="center"/>
    </xf>
    <xf numFmtId="164" fontId="3" fillId="4" borderId="22" xfId="0" applyNumberFormat="1" applyFont="1" applyFill="1" applyBorder="1" applyProtection="1"/>
    <xf numFmtId="164" fontId="3" fillId="4" borderId="36" xfId="0" applyNumberFormat="1" applyFont="1" applyFill="1" applyBorder="1" applyProtection="1"/>
    <xf numFmtId="164" fontId="3" fillId="2" borderId="22" xfId="0" applyNumberFormat="1" applyFont="1" applyFill="1" applyBorder="1" applyAlignment="1" applyProtection="1">
      <alignment horizontal="right"/>
      <protection locked="0"/>
    </xf>
    <xf numFmtId="0" fontId="3" fillId="9" borderId="62" xfId="0" applyFont="1" applyFill="1" applyBorder="1" applyAlignment="1">
      <alignment vertical="center" wrapText="1"/>
    </xf>
    <xf numFmtId="0" fontId="3" fillId="10" borderId="0" xfId="0" applyFont="1" applyFill="1" applyBorder="1" applyAlignment="1">
      <alignment vertical="center" wrapText="1"/>
    </xf>
    <xf numFmtId="44" fontId="12" fillId="9" borderId="32" xfId="3" applyFont="1" applyFill="1" applyBorder="1" applyAlignment="1">
      <alignment wrapText="1"/>
    </xf>
    <xf numFmtId="2" fontId="12" fillId="9" borderId="62" xfId="0" applyNumberFormat="1" applyFont="1" applyFill="1" applyBorder="1" applyAlignment="1">
      <alignment horizontal="center" wrapText="1"/>
    </xf>
    <xf numFmtId="2" fontId="12" fillId="10" borderId="0" xfId="0" applyNumberFormat="1" applyFont="1" applyFill="1" applyBorder="1" applyAlignment="1">
      <alignment horizontal="center" wrapText="1"/>
    </xf>
    <xf numFmtId="0" fontId="7" fillId="0" borderId="0" xfId="0" applyFont="1" applyFill="1" applyBorder="1" applyAlignment="1">
      <alignment vertical="top" wrapText="1"/>
    </xf>
    <xf numFmtId="0" fontId="7" fillId="0" borderId="0" xfId="0" applyFont="1" applyFill="1" applyBorder="1" applyAlignment="1">
      <alignment vertical="top"/>
    </xf>
    <xf numFmtId="0" fontId="3" fillId="0" borderId="0" xfId="0" applyFont="1" applyAlignment="1">
      <alignment horizontal="left" vertical="top" wrapText="1"/>
    </xf>
    <xf numFmtId="0" fontId="3" fillId="10" borderId="90" xfId="0" applyFont="1" applyFill="1" applyBorder="1" applyAlignment="1">
      <alignment wrapText="1"/>
    </xf>
    <xf numFmtId="44" fontId="12" fillId="10" borderId="91" xfId="3" applyFont="1" applyFill="1" applyBorder="1" applyAlignment="1">
      <alignment wrapText="1"/>
    </xf>
    <xf numFmtId="164" fontId="12" fillId="0" borderId="92" xfId="0" applyNumberFormat="1" applyFont="1" applyBorder="1"/>
    <xf numFmtId="164" fontId="12" fillId="0" borderId="93" xfId="0" applyNumberFormat="1" applyFont="1" applyBorder="1"/>
    <xf numFmtId="0" fontId="12" fillId="0" borderId="93" xfId="0" applyFont="1" applyBorder="1" applyAlignment="1">
      <alignment wrapText="1"/>
    </xf>
    <xf numFmtId="164" fontId="12" fillId="0" borderId="94" xfId="0" applyNumberFormat="1" applyFont="1" applyBorder="1"/>
    <xf numFmtId="0" fontId="33" fillId="0" borderId="95" xfId="0" applyFont="1" applyBorder="1"/>
    <xf numFmtId="0" fontId="12" fillId="0" borderId="96" xfId="0" applyFont="1" applyBorder="1"/>
    <xf numFmtId="0" fontId="12" fillId="0" borderId="96" xfId="0" applyFont="1" applyBorder="1" applyAlignment="1">
      <alignment wrapText="1"/>
    </xf>
    <xf numFmtId="164" fontId="12" fillId="0" borderId="96" xfId="0" applyNumberFormat="1" applyFont="1" applyBorder="1"/>
    <xf numFmtId="164" fontId="12" fillId="0" borderId="97" xfId="0" applyNumberFormat="1" applyFont="1" applyBorder="1"/>
    <xf numFmtId="0" fontId="33" fillId="0" borderId="0" xfId="0" applyFont="1" applyBorder="1"/>
    <xf numFmtId="0" fontId="12" fillId="0" borderId="0" xfId="0" applyFont="1" applyBorder="1"/>
    <xf numFmtId="164" fontId="12" fillId="0" borderId="0" xfId="0" applyNumberFormat="1" applyFont="1" applyBorder="1"/>
    <xf numFmtId="0" fontId="3" fillId="0" borderId="0" xfId="0" applyFont="1" applyAlignment="1">
      <alignment horizontal="left" vertical="top" wrapText="1"/>
    </xf>
    <xf numFmtId="0" fontId="3" fillId="4" borderId="0" xfId="0" applyFont="1" applyFill="1" applyBorder="1" applyAlignment="1">
      <alignment horizontal="left" wrapText="1"/>
    </xf>
    <xf numFmtId="0" fontId="9" fillId="3" borderId="37" xfId="2" applyFill="1" applyBorder="1"/>
    <xf numFmtId="0" fontId="22" fillId="3" borderId="60" xfId="0" applyFont="1" applyFill="1" applyBorder="1"/>
    <xf numFmtId="0" fontId="22" fillId="3" borderId="58" xfId="0" applyFont="1" applyFill="1" applyBorder="1"/>
    <xf numFmtId="0" fontId="22" fillId="3" borderId="59" xfId="0" applyFont="1" applyFill="1" applyBorder="1"/>
    <xf numFmtId="0" fontId="36" fillId="0" borderId="6" xfId="2" applyFont="1" applyBorder="1" applyAlignment="1">
      <alignment horizontal="left" vertical="center" wrapText="1"/>
    </xf>
    <xf numFmtId="0" fontId="36" fillId="0" borderId="0" xfId="2" applyFont="1" applyBorder="1" applyAlignment="1">
      <alignment horizontal="left" vertical="center" wrapText="1"/>
    </xf>
    <xf numFmtId="0" fontId="36" fillId="0" borderId="2" xfId="2" applyFont="1" applyBorder="1" applyAlignment="1">
      <alignment horizontal="left" vertical="center" wrapText="1"/>
    </xf>
    <xf numFmtId="164" fontId="3" fillId="4" borderId="22" xfId="0" applyNumberFormat="1" applyFont="1" applyFill="1" applyBorder="1"/>
    <xf numFmtId="164" fontId="3" fillId="4" borderId="36" xfId="0" applyNumberFormat="1" applyFont="1" applyFill="1" applyBorder="1"/>
    <xf numFmtId="0" fontId="15" fillId="0" borderId="4" xfId="0" applyFont="1" applyFill="1" applyBorder="1" applyAlignment="1" applyProtection="1">
      <alignment horizontal="center"/>
      <protection locked="0"/>
    </xf>
    <xf numFmtId="0" fontId="15" fillId="0" borderId="4" xfId="0" applyFont="1" applyFill="1" applyBorder="1" applyAlignment="1" applyProtection="1">
      <alignment horizontal="center" wrapText="1"/>
      <protection locked="0"/>
    </xf>
    <xf numFmtId="2" fontId="15" fillId="0" borderId="4" xfId="0" applyNumberFormat="1" applyFont="1" applyFill="1" applyBorder="1" applyAlignment="1" applyProtection="1">
      <alignment horizontal="center"/>
      <protection locked="0"/>
    </xf>
    <xf numFmtId="14" fontId="15" fillId="0" borderId="4" xfId="0" applyNumberFormat="1" applyFont="1" applyFill="1" applyBorder="1" applyAlignment="1" applyProtection="1">
      <alignment horizontal="center"/>
      <protection locked="0"/>
    </xf>
    <xf numFmtId="2" fontId="15" fillId="0" borderId="4" xfId="0" applyNumberFormat="1" applyFont="1" applyFill="1" applyBorder="1" applyAlignment="1" applyProtection="1">
      <alignment horizontal="center" vertical="center" wrapText="1"/>
      <protection locked="0"/>
    </xf>
    <xf numFmtId="14" fontId="15" fillId="0" borderId="4" xfId="0" applyNumberFormat="1"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8" fillId="0" borderId="24" xfId="0" applyFont="1" applyBorder="1" applyAlignment="1" applyProtection="1">
      <alignment wrapText="1"/>
      <protection hidden="1"/>
    </xf>
    <xf numFmtId="0" fontId="8" fillId="0" borderId="22" xfId="0" applyFont="1" applyBorder="1" applyAlignment="1" applyProtection="1">
      <alignment wrapText="1"/>
      <protection hidden="1"/>
    </xf>
    <xf numFmtId="0" fontId="34" fillId="0" borderId="47" xfId="0" applyFont="1" applyBorder="1" applyAlignment="1" applyProtection="1">
      <alignment horizontal="left" wrapText="1"/>
      <protection hidden="1"/>
    </xf>
    <xf numFmtId="0" fontId="34" fillId="0" borderId="48" xfId="0" applyFont="1" applyBorder="1" applyAlignment="1" applyProtection="1">
      <alignment horizontal="left" wrapText="1"/>
      <protection hidden="1"/>
    </xf>
    <xf numFmtId="0" fontId="21" fillId="0" borderId="51" xfId="0" applyFont="1" applyBorder="1" applyAlignment="1" applyProtection="1">
      <alignment horizontal="left"/>
      <protection hidden="1"/>
    </xf>
    <xf numFmtId="0" fontId="21" fillId="0" borderId="52" xfId="0" applyFont="1" applyBorder="1" applyAlignment="1" applyProtection="1">
      <alignment horizontal="left"/>
      <protection hidden="1"/>
    </xf>
    <xf numFmtId="0" fontId="34" fillId="0" borderId="34" xfId="0" applyFont="1" applyBorder="1" applyAlignment="1" applyProtection="1">
      <alignment horizontal="left" vertical="top" wrapText="1"/>
      <protection hidden="1"/>
    </xf>
    <xf numFmtId="0" fontId="34" fillId="0" borderId="36" xfId="0" applyFont="1" applyBorder="1" applyAlignment="1" applyProtection="1">
      <alignment horizontal="left" vertical="top" wrapText="1"/>
      <protection hidden="1"/>
    </xf>
    <xf numFmtId="0" fontId="21" fillId="0" borderId="69" xfId="0" applyFont="1" applyBorder="1" applyAlignment="1" applyProtection="1">
      <alignment horizontal="left" wrapText="1"/>
      <protection hidden="1"/>
    </xf>
    <xf numFmtId="0" fontId="21" fillId="0" borderId="70" xfId="0" applyFont="1" applyBorder="1" applyAlignment="1" applyProtection="1">
      <alignment horizontal="left" wrapText="1"/>
      <protection hidden="1"/>
    </xf>
    <xf numFmtId="0" fontId="3" fillId="0" borderId="49" xfId="0" applyFont="1" applyBorder="1" applyAlignment="1" applyProtection="1">
      <alignment horizontal="left" vertical="center" wrapText="1"/>
      <protection hidden="1"/>
    </xf>
    <xf numFmtId="0" fontId="3" fillId="0" borderId="50" xfId="0" applyFont="1" applyBorder="1" applyAlignment="1" applyProtection="1">
      <alignment horizontal="left" vertical="center" wrapText="1"/>
      <protection hidden="1"/>
    </xf>
    <xf numFmtId="0" fontId="8" fillId="0" borderId="51" xfId="0" applyFont="1" applyFill="1" applyBorder="1" applyAlignment="1" applyProtection="1">
      <alignment horizontal="left"/>
      <protection hidden="1"/>
    </xf>
    <xf numFmtId="0" fontId="8" fillId="0" borderId="52" xfId="0" applyFont="1" applyFill="1" applyBorder="1" applyAlignment="1" applyProtection="1">
      <alignment horizontal="left"/>
      <protection hidden="1"/>
    </xf>
    <xf numFmtId="0" fontId="8" fillId="2" borderId="53" xfId="0" applyFont="1" applyFill="1" applyBorder="1" applyAlignment="1" applyProtection="1">
      <alignment horizontal="left"/>
      <protection locked="0" hidden="1"/>
    </xf>
    <xf numFmtId="0" fontId="8" fillId="2" borderId="54" xfId="0" applyFont="1" applyFill="1" applyBorder="1" applyAlignment="1" applyProtection="1">
      <alignment horizontal="left"/>
      <protection locked="0" hidden="1"/>
    </xf>
    <xf numFmtId="0" fontId="6" fillId="0" borderId="47" xfId="0" applyFont="1" applyBorder="1" applyAlignment="1" applyProtection="1">
      <alignment wrapText="1"/>
      <protection hidden="1"/>
    </xf>
    <xf numFmtId="0" fontId="6" fillId="0" borderId="48" xfId="0" applyFont="1" applyBorder="1" applyAlignment="1" applyProtection="1">
      <alignment wrapText="1"/>
      <protection hidden="1"/>
    </xf>
    <xf numFmtId="0" fontId="19" fillId="0" borderId="18" xfId="2" applyFont="1" applyBorder="1" applyProtection="1">
      <protection hidden="1"/>
    </xf>
    <xf numFmtId="0" fontId="19" fillId="0" borderId="19" xfId="2" applyFont="1" applyBorder="1" applyProtection="1">
      <protection hidden="1"/>
    </xf>
    <xf numFmtId="0" fontId="19" fillId="3" borderId="24" xfId="2" applyFont="1" applyFill="1" applyBorder="1" applyProtection="1">
      <protection hidden="1"/>
    </xf>
    <xf numFmtId="0" fontId="19" fillId="3" borderId="22" xfId="2" applyFont="1" applyFill="1" applyBorder="1" applyProtection="1">
      <protection hidden="1"/>
    </xf>
    <xf numFmtId="0" fontId="8" fillId="0" borderId="18" xfId="0" applyFont="1" applyBorder="1" applyAlignment="1" applyProtection="1">
      <alignment wrapText="1"/>
      <protection hidden="1"/>
    </xf>
    <xf numFmtId="0" fontId="8" fillId="0" borderId="19" xfId="0" applyFont="1" applyBorder="1" applyAlignment="1" applyProtection="1">
      <alignment wrapText="1"/>
      <protection hidden="1"/>
    </xf>
    <xf numFmtId="0" fontId="8" fillId="0" borderId="47" xfId="0" applyFont="1" applyBorder="1" applyAlignment="1" applyProtection="1">
      <alignment horizontal="left" wrapText="1"/>
      <protection hidden="1"/>
    </xf>
    <xf numFmtId="0" fontId="8" fillId="0" borderId="48" xfId="0" applyFont="1" applyBorder="1" applyAlignment="1" applyProtection="1">
      <alignment horizontal="left" wrapText="1"/>
      <protection hidden="1"/>
    </xf>
    <xf numFmtId="0" fontId="28" fillId="0" borderId="49" xfId="0" applyFont="1" applyBorder="1" applyAlignment="1" applyProtection="1">
      <alignment horizontal="left" vertical="top" wrapText="1"/>
      <protection hidden="1"/>
    </xf>
    <xf numFmtId="0" fontId="28" fillId="0" borderId="50" xfId="0" applyFont="1" applyBorder="1" applyAlignment="1" applyProtection="1">
      <alignment horizontal="left" vertical="top" wrapText="1"/>
      <protection hidden="1"/>
    </xf>
    <xf numFmtId="0" fontId="13" fillId="0" borderId="0" xfId="0" applyFont="1" applyAlignment="1">
      <alignment wrapText="1"/>
    </xf>
    <xf numFmtId="0" fontId="2" fillId="5" borderId="34" xfId="0" applyFont="1" applyFill="1" applyBorder="1" applyAlignment="1" applyProtection="1">
      <alignment horizontal="left" wrapText="1"/>
      <protection hidden="1"/>
    </xf>
    <xf numFmtId="0" fontId="2" fillId="5" borderId="36" xfId="0" applyFont="1" applyFill="1" applyBorder="1" applyAlignment="1" applyProtection="1">
      <alignment horizontal="left" wrapText="1"/>
      <protection hidden="1"/>
    </xf>
    <xf numFmtId="0" fontId="6" fillId="0" borderId="18" xfId="0" applyFont="1" applyBorder="1" applyProtection="1">
      <protection hidden="1"/>
    </xf>
    <xf numFmtId="0" fontId="6" fillId="0" borderId="19" xfId="0" applyFont="1" applyBorder="1" applyProtection="1">
      <protection hidden="1"/>
    </xf>
    <xf numFmtId="0" fontId="8" fillId="0" borderId="47" xfId="0" applyFont="1" applyBorder="1" applyProtection="1">
      <protection hidden="1"/>
    </xf>
    <xf numFmtId="0" fontId="8" fillId="0" borderId="48" xfId="0" applyFont="1" applyBorder="1" applyProtection="1">
      <protection hidden="1"/>
    </xf>
    <xf numFmtId="0" fontId="8" fillId="0" borderId="24" xfId="0" applyFont="1" applyBorder="1" applyProtection="1">
      <protection hidden="1"/>
    </xf>
    <xf numFmtId="0" fontId="8" fillId="0" borderId="22" xfId="0" applyFont="1" applyBorder="1" applyProtection="1">
      <protection hidden="1"/>
    </xf>
    <xf numFmtId="0" fontId="11" fillId="0" borderId="24" xfId="0" applyFont="1" applyBorder="1" applyProtection="1">
      <protection hidden="1"/>
    </xf>
    <xf numFmtId="0" fontId="11" fillId="0" borderId="22" xfId="0" applyFont="1" applyBorder="1" applyProtection="1">
      <protection hidden="1"/>
    </xf>
    <xf numFmtId="0" fontId="21" fillId="0" borderId="20" xfId="0" applyFont="1" applyBorder="1" applyAlignment="1" applyProtection="1">
      <alignment horizontal="left"/>
      <protection hidden="1"/>
    </xf>
    <xf numFmtId="0" fontId="21" fillId="0" borderId="21" xfId="0" applyFont="1" applyBorder="1" applyAlignment="1" applyProtection="1">
      <alignment horizontal="left"/>
      <protection hidden="1"/>
    </xf>
    <xf numFmtId="0" fontId="3" fillId="0" borderId="47" xfId="0" applyFont="1" applyBorder="1" applyAlignment="1" applyProtection="1">
      <alignment wrapText="1"/>
      <protection hidden="1"/>
    </xf>
    <xf numFmtId="0" fontId="3" fillId="0" borderId="48" xfId="0" applyFont="1" applyBorder="1" applyAlignment="1" applyProtection="1">
      <alignment wrapText="1"/>
      <protection hidden="1"/>
    </xf>
    <xf numFmtId="0" fontId="3" fillId="0" borderId="55" xfId="0" applyFont="1" applyBorder="1" applyAlignment="1" applyProtection="1">
      <alignment wrapText="1"/>
      <protection hidden="1"/>
    </xf>
    <xf numFmtId="0" fontId="3" fillId="0" borderId="71" xfId="0" applyFont="1" applyBorder="1" applyAlignment="1" applyProtection="1">
      <alignment wrapText="1"/>
      <protection hidden="1"/>
    </xf>
    <xf numFmtId="0" fontId="21" fillId="0" borderId="69" xfId="0" applyFont="1" applyBorder="1" applyAlignment="1" applyProtection="1">
      <alignment wrapText="1"/>
      <protection hidden="1"/>
    </xf>
    <xf numFmtId="0" fontId="21" fillId="0" borderId="70" xfId="0" applyFont="1" applyBorder="1" applyAlignment="1" applyProtection="1">
      <alignment wrapText="1"/>
      <protection hidden="1"/>
    </xf>
    <xf numFmtId="0" fontId="8" fillId="0" borderId="18" xfId="0" applyFont="1" applyBorder="1" applyProtection="1">
      <protection hidden="1"/>
    </xf>
    <xf numFmtId="0" fontId="8" fillId="0" borderId="19" xfId="0" applyFont="1" applyBorder="1" applyProtection="1">
      <protection hidden="1"/>
    </xf>
    <xf numFmtId="0" fontId="11" fillId="0" borderId="72" xfId="0" applyFont="1" applyBorder="1" applyAlignment="1" applyProtection="1">
      <alignment wrapText="1"/>
      <protection hidden="1"/>
    </xf>
    <xf numFmtId="0" fontId="11" fillId="0" borderId="80" xfId="0" applyFont="1" applyBorder="1" applyAlignment="1" applyProtection="1">
      <alignment wrapText="1"/>
      <protection hidden="1"/>
    </xf>
    <xf numFmtId="0" fontId="8" fillId="0" borderId="24" xfId="0" applyFont="1" applyBorder="1" applyAlignment="1" applyProtection="1">
      <alignment vertical="center" wrapText="1"/>
      <protection hidden="1"/>
    </xf>
    <xf numFmtId="0" fontId="8" fillId="0" borderId="22" xfId="0" applyFont="1" applyBorder="1" applyAlignment="1" applyProtection="1">
      <alignment vertical="center" wrapText="1"/>
      <protection hidden="1"/>
    </xf>
    <xf numFmtId="0" fontId="6" fillId="0" borderId="53" xfId="0" applyFont="1" applyBorder="1" applyAlignment="1" applyProtection="1">
      <protection hidden="1"/>
    </xf>
    <xf numFmtId="0" fontId="6" fillId="0" borderId="54" xfId="0" applyFont="1" applyBorder="1" applyAlignment="1" applyProtection="1">
      <protection hidden="1"/>
    </xf>
    <xf numFmtId="0" fontId="37" fillId="0" borderId="0" xfId="0" applyFont="1" applyFill="1" applyBorder="1" applyAlignment="1">
      <alignment vertical="center" wrapText="1"/>
    </xf>
    <xf numFmtId="0" fontId="8" fillId="0" borderId="0" xfId="0" applyFont="1" applyBorder="1" applyAlignment="1" applyProtection="1">
      <alignment wrapText="1"/>
      <protection hidden="1"/>
    </xf>
    <xf numFmtId="0" fontId="3" fillId="0" borderId="0" xfId="0" applyFont="1" applyBorder="1" applyAlignment="1">
      <alignment wrapText="1"/>
    </xf>
    <xf numFmtId="0" fontId="7" fillId="0" borderId="0" xfId="0" applyFont="1" applyFill="1" applyBorder="1" applyAlignment="1">
      <alignment vertical="top" wrapText="1"/>
    </xf>
    <xf numFmtId="0" fontId="12" fillId="0" borderId="0" xfId="0" applyFont="1" applyAlignment="1">
      <alignment vertical="top" wrapText="1"/>
    </xf>
    <xf numFmtId="0" fontId="36" fillId="0" borderId="5" xfId="2" applyFont="1" applyBorder="1" applyAlignment="1">
      <alignment horizontal="center" vertical="center" wrapText="1"/>
    </xf>
    <xf numFmtId="0" fontId="36" fillId="0" borderId="8" xfId="2" applyFont="1" applyBorder="1" applyAlignment="1">
      <alignment horizontal="center" vertical="center" wrapText="1"/>
    </xf>
    <xf numFmtId="0" fontId="36" fillId="0" borderId="10" xfId="2"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6" fillId="0" borderId="5" xfId="2" applyFont="1" applyBorder="1" applyAlignment="1">
      <alignment horizontal="center" vertical="center" wrapText="1"/>
    </xf>
    <xf numFmtId="0" fontId="16" fillId="0" borderId="10" xfId="2" applyFont="1" applyBorder="1" applyAlignment="1">
      <alignment horizontal="center" vertical="center" wrapText="1"/>
    </xf>
    <xf numFmtId="0" fontId="3" fillId="0" borderId="0" xfId="0" applyFont="1" applyAlignment="1">
      <alignment horizontal="left" vertical="top" wrapText="1"/>
    </xf>
    <xf numFmtId="0" fontId="12" fillId="4" borderId="0" xfId="0" applyFont="1" applyFill="1" applyBorder="1" applyAlignment="1">
      <alignment wrapText="1"/>
    </xf>
    <xf numFmtId="0" fontId="3" fillId="4" borderId="0" xfId="0" applyFont="1" applyFill="1" applyBorder="1" applyAlignment="1">
      <alignment wrapText="1"/>
    </xf>
    <xf numFmtId="0" fontId="3" fillId="2" borderId="45" xfId="0" applyFont="1" applyFill="1" applyBorder="1" applyAlignment="1">
      <alignment wrapText="1"/>
    </xf>
    <xf numFmtId="0" fontId="3" fillId="2" borderId="0" xfId="0" applyFont="1" applyFill="1" applyBorder="1" applyAlignment="1">
      <alignment wrapText="1"/>
    </xf>
    <xf numFmtId="0" fontId="22" fillId="0" borderId="56" xfId="0" applyFont="1" applyFill="1" applyBorder="1" applyAlignment="1">
      <alignment horizontal="left" wrapText="1"/>
    </xf>
    <xf numFmtId="0" fontId="22" fillId="0" borderId="43" xfId="0" applyFont="1" applyFill="1" applyBorder="1" applyAlignment="1">
      <alignment horizontal="left" wrapText="1"/>
    </xf>
    <xf numFmtId="0" fontId="22" fillId="0" borderId="38" xfId="0" applyFont="1" applyFill="1" applyBorder="1" applyAlignment="1">
      <alignment horizontal="left" wrapText="1"/>
    </xf>
    <xf numFmtId="0" fontId="3" fillId="4" borderId="45" xfId="0" applyFont="1" applyFill="1" applyBorder="1" applyAlignment="1">
      <alignment wrapText="1"/>
    </xf>
    <xf numFmtId="0" fontId="3" fillId="2" borderId="64" xfId="0" applyFont="1" applyFill="1" applyBorder="1" applyAlignment="1">
      <alignment vertical="top" wrapText="1"/>
    </xf>
    <xf numFmtId="0" fontId="3" fillId="2" borderId="65" xfId="0" applyFont="1" applyFill="1" applyBorder="1" applyAlignment="1">
      <alignment vertical="top" wrapText="1"/>
    </xf>
    <xf numFmtId="0" fontId="3" fillId="2" borderId="54" xfId="0" applyFont="1" applyFill="1" applyBorder="1" applyAlignment="1">
      <alignment vertical="top" wrapText="1"/>
    </xf>
    <xf numFmtId="0" fontId="3" fillId="2" borderId="64" xfId="0" applyFont="1" applyFill="1" applyBorder="1" applyAlignment="1">
      <alignment horizontal="left" vertical="top" wrapText="1"/>
    </xf>
    <xf numFmtId="0" fontId="3" fillId="2" borderId="65" xfId="0" applyFont="1" applyFill="1" applyBorder="1" applyAlignment="1">
      <alignment horizontal="left" vertical="top" wrapText="1"/>
    </xf>
    <xf numFmtId="0" fontId="3" fillId="2" borderId="54" xfId="0" applyFont="1" applyFill="1" applyBorder="1" applyAlignment="1">
      <alignment horizontal="left" vertical="top" wrapText="1"/>
    </xf>
    <xf numFmtId="0" fontId="3" fillId="2" borderId="66" xfId="0" applyFont="1" applyFill="1" applyBorder="1" applyAlignment="1">
      <alignment vertical="top" wrapText="1"/>
    </xf>
    <xf numFmtId="0" fontId="3" fillId="2" borderId="67" xfId="0" applyFont="1" applyFill="1" applyBorder="1" applyAlignment="1">
      <alignment vertical="top" wrapText="1"/>
    </xf>
    <xf numFmtId="0" fontId="3" fillId="2" borderId="68" xfId="0" applyFont="1" applyFill="1" applyBorder="1" applyAlignment="1">
      <alignment vertical="top" wrapText="1"/>
    </xf>
    <xf numFmtId="0" fontId="3" fillId="2" borderId="45" xfId="0" applyFont="1" applyFill="1" applyBorder="1" applyAlignment="1">
      <alignment horizontal="left" wrapText="1"/>
    </xf>
    <xf numFmtId="0" fontId="3" fillId="2" borderId="0" xfId="0" applyFont="1" applyFill="1" applyBorder="1" applyAlignment="1">
      <alignment horizontal="left" wrapText="1"/>
    </xf>
    <xf numFmtId="0" fontId="3" fillId="2" borderId="61" xfId="0" applyFont="1" applyFill="1" applyBorder="1" applyAlignment="1">
      <alignment horizontal="left" vertical="top" wrapText="1"/>
    </xf>
    <xf numFmtId="0" fontId="3" fillId="2" borderId="62" xfId="0" applyFont="1" applyFill="1" applyBorder="1" applyAlignment="1">
      <alignment horizontal="left" vertical="top" wrapText="1"/>
    </xf>
    <xf numFmtId="0" fontId="3" fillId="2" borderId="63" xfId="0" applyFont="1" applyFill="1" applyBorder="1" applyAlignment="1">
      <alignment horizontal="left" vertical="top" wrapText="1"/>
    </xf>
    <xf numFmtId="0" fontId="3" fillId="9" borderId="90" xfId="0" applyFont="1" applyFill="1" applyBorder="1" applyAlignment="1">
      <alignment horizontal="left" vertical="top" wrapText="1"/>
    </xf>
    <xf numFmtId="0" fontId="3" fillId="9" borderId="91" xfId="0" applyFont="1" applyFill="1" applyBorder="1" applyAlignment="1">
      <alignment horizontal="left" vertical="top" wrapText="1"/>
    </xf>
    <xf numFmtId="0" fontId="3" fillId="9" borderId="80" xfId="0" applyFont="1" applyFill="1" applyBorder="1" applyAlignment="1">
      <alignment horizontal="left" vertical="top" wrapText="1"/>
    </xf>
    <xf numFmtId="0" fontId="3" fillId="9" borderId="66" xfId="0" applyFont="1" applyFill="1" applyBorder="1" applyAlignment="1">
      <alignment horizontal="left" vertical="top" wrapText="1"/>
    </xf>
    <xf numFmtId="0" fontId="3" fillId="9" borderId="67" xfId="0" applyFont="1" applyFill="1" applyBorder="1" applyAlignment="1">
      <alignment horizontal="left" vertical="top" wrapText="1"/>
    </xf>
    <xf numFmtId="0" fontId="3" fillId="9" borderId="68" xfId="0" applyFont="1" applyFill="1" applyBorder="1" applyAlignment="1">
      <alignment horizontal="left" vertical="top" wrapText="1"/>
    </xf>
    <xf numFmtId="0" fontId="3" fillId="10" borderId="46" xfId="0" applyFont="1" applyFill="1" applyBorder="1" applyAlignment="1">
      <alignment horizontal="left" wrapText="1"/>
    </xf>
    <xf numFmtId="0" fontId="3" fillId="10" borderId="32" xfId="0" applyFont="1" applyFill="1" applyBorder="1" applyAlignment="1">
      <alignment horizontal="left" wrapText="1"/>
    </xf>
    <xf numFmtId="0" fontId="3" fillId="10" borderId="33" xfId="0" applyFont="1" applyFill="1" applyBorder="1" applyAlignment="1">
      <alignment horizontal="left" wrapText="1"/>
    </xf>
    <xf numFmtId="0" fontId="3" fillId="10" borderId="64" xfId="0" applyFont="1" applyFill="1" applyBorder="1" applyAlignment="1">
      <alignment horizontal="left" vertical="top" wrapText="1"/>
    </xf>
    <xf numFmtId="0" fontId="3" fillId="10" borderId="65" xfId="0" applyFont="1" applyFill="1" applyBorder="1" applyAlignment="1">
      <alignment horizontal="left" vertical="top" wrapText="1"/>
    </xf>
    <xf numFmtId="0" fontId="3" fillId="10" borderId="54" xfId="0" applyFont="1" applyFill="1" applyBorder="1" applyAlignment="1">
      <alignment horizontal="left" vertical="top" wrapText="1"/>
    </xf>
    <xf numFmtId="0" fontId="3" fillId="10" borderId="45" xfId="0" applyFont="1" applyFill="1" applyBorder="1" applyAlignment="1">
      <alignment horizontal="left" vertical="top" wrapText="1"/>
    </xf>
    <xf numFmtId="0" fontId="3" fillId="10" borderId="0" xfId="0" applyFont="1" applyFill="1" applyBorder="1" applyAlignment="1">
      <alignment horizontal="left" vertical="top" wrapText="1"/>
    </xf>
    <xf numFmtId="0" fontId="3" fillId="10" borderId="22" xfId="0" applyFont="1" applyFill="1" applyBorder="1" applyAlignment="1">
      <alignment horizontal="left" vertical="top" wrapText="1"/>
    </xf>
    <xf numFmtId="0" fontId="22" fillId="0" borderId="56" xfId="0" applyFont="1" applyFill="1" applyBorder="1" applyAlignment="1">
      <alignment wrapText="1"/>
    </xf>
    <xf numFmtId="0" fontId="22" fillId="0" borderId="43" xfId="0" applyFont="1" applyFill="1" applyBorder="1" applyAlignment="1">
      <alignment wrapText="1"/>
    </xf>
    <xf numFmtId="0" fontId="22" fillId="0" borderId="38" xfId="0" applyFont="1" applyFill="1" applyBorder="1" applyAlignment="1">
      <alignment wrapText="1"/>
    </xf>
    <xf numFmtId="0" fontId="3" fillId="2" borderId="45"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22" xfId="0" applyFont="1" applyFill="1" applyBorder="1" applyAlignment="1">
      <alignment wrapText="1"/>
    </xf>
    <xf numFmtId="0" fontId="3" fillId="4" borderId="35" xfId="0" applyFont="1" applyFill="1" applyBorder="1" applyAlignment="1">
      <alignment wrapText="1"/>
    </xf>
    <xf numFmtId="0" fontId="8" fillId="4" borderId="0" xfId="0" applyFont="1" applyFill="1" applyBorder="1" applyAlignment="1">
      <alignment wrapText="1"/>
    </xf>
    <xf numFmtId="0" fontId="3" fillId="4" borderId="0" xfId="0" applyFont="1" applyFill="1" applyBorder="1" applyAlignment="1">
      <alignment vertical="top" wrapText="1"/>
    </xf>
    <xf numFmtId="0" fontId="3" fillId="2" borderId="57" xfId="0" applyFont="1" applyFill="1" applyBorder="1" applyAlignment="1">
      <alignment horizontal="left" wrapText="1"/>
    </xf>
    <xf numFmtId="0" fontId="3" fillId="2" borderId="35" xfId="0" applyFont="1" applyFill="1" applyBorder="1" applyAlignment="1">
      <alignment horizontal="left" wrapText="1"/>
    </xf>
    <xf numFmtId="0" fontId="3" fillId="2" borderId="36" xfId="0" applyFont="1" applyFill="1" applyBorder="1" applyAlignment="1">
      <alignment horizontal="left" wrapText="1"/>
    </xf>
    <xf numFmtId="0" fontId="3" fillId="2" borderId="0" xfId="0" applyFont="1" applyFill="1" applyBorder="1" applyAlignment="1"/>
    <xf numFmtId="0" fontId="6" fillId="4" borderId="0" xfId="0" applyFont="1" applyFill="1" applyBorder="1" applyAlignment="1">
      <alignment wrapText="1"/>
    </xf>
    <xf numFmtId="0" fontId="3" fillId="2" borderId="66" xfId="0" applyFont="1" applyFill="1" applyBorder="1" applyAlignment="1">
      <alignment vertical="center" wrapText="1"/>
    </xf>
    <xf numFmtId="0" fontId="3" fillId="2" borderId="67" xfId="0" applyFont="1" applyFill="1" applyBorder="1" applyAlignment="1">
      <alignment vertical="center" wrapText="1"/>
    </xf>
    <xf numFmtId="0" fontId="3" fillId="2" borderId="68" xfId="0" applyFont="1" applyFill="1" applyBorder="1" applyAlignment="1">
      <alignment vertical="center" wrapText="1"/>
    </xf>
    <xf numFmtId="0" fontId="3" fillId="2"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54" xfId="0" applyFont="1" applyFill="1" applyBorder="1" applyAlignment="1">
      <alignment horizontal="left" vertical="center" wrapText="1"/>
    </xf>
    <xf numFmtId="0" fontId="3" fillId="2" borderId="64" xfId="0" applyFont="1" applyFill="1" applyBorder="1" applyAlignment="1">
      <alignment vertical="center" wrapText="1"/>
    </xf>
    <xf numFmtId="0" fontId="3" fillId="2" borderId="65" xfId="0" applyFont="1" applyFill="1" applyBorder="1" applyAlignment="1">
      <alignment vertical="center" wrapText="1"/>
    </xf>
    <xf numFmtId="0" fontId="3" fillId="2" borderId="54" xfId="0" applyFont="1" applyFill="1" applyBorder="1" applyAlignment="1">
      <alignment vertical="center" wrapText="1"/>
    </xf>
    <xf numFmtId="0" fontId="3" fillId="10" borderId="57" xfId="0" applyFont="1" applyFill="1" applyBorder="1" applyAlignment="1">
      <alignment horizontal="left" vertical="top" wrapText="1"/>
    </xf>
    <xf numFmtId="0" fontId="3" fillId="10" borderId="35" xfId="0" applyFont="1" applyFill="1" applyBorder="1" applyAlignment="1">
      <alignment horizontal="left" vertical="top" wrapText="1"/>
    </xf>
    <xf numFmtId="0" fontId="3" fillId="10" borderId="36" xfId="0" applyFont="1" applyFill="1" applyBorder="1" applyAlignment="1">
      <alignment horizontal="left" vertical="top" wrapText="1"/>
    </xf>
    <xf numFmtId="0" fontId="3" fillId="9" borderId="61" xfId="0" applyFont="1" applyFill="1" applyBorder="1" applyAlignment="1">
      <alignment horizontal="left" vertical="top" wrapText="1"/>
    </xf>
    <xf numFmtId="0" fontId="3" fillId="9" borderId="62" xfId="0" applyFont="1" applyFill="1" applyBorder="1" applyAlignment="1">
      <alignment horizontal="left" vertical="top" wrapText="1"/>
    </xf>
    <xf numFmtId="0" fontId="3" fillId="9" borderId="63" xfId="0" applyFont="1" applyFill="1" applyBorder="1" applyAlignment="1">
      <alignment horizontal="left" vertical="top" wrapText="1"/>
    </xf>
    <xf numFmtId="0" fontId="3" fillId="9" borderId="64" xfId="0" applyFont="1" applyFill="1" applyBorder="1" applyAlignment="1">
      <alignment horizontal="left" vertical="top" wrapText="1"/>
    </xf>
    <xf numFmtId="0" fontId="3" fillId="9" borderId="65" xfId="0" applyFont="1" applyFill="1" applyBorder="1" applyAlignment="1">
      <alignment horizontal="left" vertical="top" wrapText="1"/>
    </xf>
    <xf numFmtId="0" fontId="3" fillId="9" borderId="54" xfId="0" applyFont="1" applyFill="1" applyBorder="1" applyAlignment="1">
      <alignment horizontal="left" vertical="top" wrapText="1"/>
    </xf>
    <xf numFmtId="0" fontId="3" fillId="2" borderId="46" xfId="0" applyFont="1" applyFill="1" applyBorder="1" applyAlignment="1">
      <alignment horizontal="left" wrapText="1"/>
    </xf>
    <xf numFmtId="0" fontId="3" fillId="2" borderId="32" xfId="0" applyFont="1" applyFill="1" applyBorder="1" applyAlignment="1">
      <alignment horizontal="left" wrapText="1"/>
    </xf>
    <xf numFmtId="0" fontId="3" fillId="2" borderId="33" xfId="0" applyFont="1" applyFill="1" applyBorder="1" applyAlignment="1">
      <alignment horizontal="left" wrapText="1"/>
    </xf>
    <xf numFmtId="0" fontId="3" fillId="0" borderId="0" xfId="0" quotePrefix="1" applyFont="1" applyAlignment="1">
      <alignment horizontal="left" wrapText="1"/>
    </xf>
    <xf numFmtId="0" fontId="3" fillId="13" borderId="61" xfId="0" applyFont="1" applyFill="1" applyBorder="1" applyAlignment="1">
      <alignment horizontal="left" vertical="top" wrapText="1"/>
    </xf>
    <xf numFmtId="0" fontId="3" fillId="13" borderId="62" xfId="0" applyFont="1" applyFill="1" applyBorder="1" applyAlignment="1">
      <alignment horizontal="left" vertical="top" wrapText="1"/>
    </xf>
    <xf numFmtId="0" fontId="3" fillId="13" borderId="63" xfId="0" applyFont="1" applyFill="1" applyBorder="1" applyAlignment="1">
      <alignment horizontal="left" vertical="top" wrapText="1"/>
    </xf>
    <xf numFmtId="0" fontId="3" fillId="13" borderId="64" xfId="0" applyFont="1" applyFill="1" applyBorder="1" applyAlignment="1">
      <alignment horizontal="left" vertical="top" wrapText="1"/>
    </xf>
    <xf numFmtId="0" fontId="3" fillId="13" borderId="65" xfId="0" applyFont="1" applyFill="1" applyBorder="1" applyAlignment="1">
      <alignment horizontal="left" vertical="top" wrapText="1"/>
    </xf>
    <xf numFmtId="0" fontId="3" fillId="13" borderId="54" xfId="0" applyFont="1" applyFill="1" applyBorder="1" applyAlignment="1">
      <alignment horizontal="left" vertical="top" wrapText="1"/>
    </xf>
    <xf numFmtId="0" fontId="3" fillId="13" borderId="90" xfId="0" applyFont="1" applyFill="1" applyBorder="1" applyAlignment="1">
      <alignment horizontal="left" vertical="top" wrapText="1"/>
    </xf>
    <xf numFmtId="0" fontId="3" fillId="13" borderId="91" xfId="0" applyFont="1" applyFill="1" applyBorder="1" applyAlignment="1">
      <alignment horizontal="left" vertical="top" wrapText="1"/>
    </xf>
    <xf numFmtId="0" fontId="3" fillId="13" borderId="80" xfId="0" applyFont="1" applyFill="1" applyBorder="1" applyAlignment="1">
      <alignment horizontal="left" vertical="top" wrapText="1"/>
    </xf>
    <xf numFmtId="0" fontId="3" fillId="13" borderId="66" xfId="0" applyFont="1" applyFill="1" applyBorder="1" applyAlignment="1">
      <alignment horizontal="left" vertical="top" wrapText="1"/>
    </xf>
    <xf numFmtId="0" fontId="3" fillId="13" borderId="67" xfId="0" applyFont="1" applyFill="1" applyBorder="1" applyAlignment="1">
      <alignment horizontal="left" vertical="top" wrapText="1"/>
    </xf>
    <xf numFmtId="0" fontId="3" fillId="13" borderId="68" xfId="0" applyFont="1" applyFill="1" applyBorder="1" applyAlignment="1">
      <alignment horizontal="left" vertical="top" wrapText="1"/>
    </xf>
    <xf numFmtId="0" fontId="5" fillId="5" borderId="42" xfId="0" applyFont="1" applyFill="1" applyBorder="1" applyAlignment="1">
      <alignment horizontal="left" wrapText="1"/>
    </xf>
    <xf numFmtId="0" fontId="5" fillId="5" borderId="43" xfId="0" applyFont="1" applyFill="1" applyBorder="1" applyAlignment="1">
      <alignment horizontal="left" wrapText="1"/>
    </xf>
    <xf numFmtId="0" fontId="0" fillId="2" borderId="76" xfId="0" applyFill="1" applyBorder="1"/>
    <xf numFmtId="0" fontId="0" fillId="2" borderId="77" xfId="0" applyFill="1" applyBorder="1"/>
    <xf numFmtId="0" fontId="0" fillId="2" borderId="78" xfId="0" applyFill="1" applyBorder="1"/>
    <xf numFmtId="0" fontId="0" fillId="11" borderId="74" xfId="0" applyFill="1" applyBorder="1"/>
    <xf numFmtId="0" fontId="0" fillId="11" borderId="79" xfId="0" applyFill="1" applyBorder="1"/>
    <xf numFmtId="0" fontId="0" fillId="11" borderId="75" xfId="0" applyFill="1" applyBorder="1"/>
  </cellXfs>
  <cellStyles count="4">
    <cellStyle name="Currency" xfId="3" builtinId="4"/>
    <cellStyle name="Hyperlink" xfId="2" builtinId="8"/>
    <cellStyle name="Normal" xfId="0" builtinId="0"/>
    <cellStyle name="Percent" xfId="1" builtinId="5"/>
  </cellStyles>
  <dxfs count="266">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b/>
        <i val="0"/>
        <color auto="1"/>
      </font>
      <fill>
        <patternFill>
          <bgColor rgb="FF66FF33"/>
        </patternFill>
      </fill>
    </dxf>
    <dxf>
      <fill>
        <patternFill>
          <bgColor rgb="FFFFFF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rgb="FFFFFF99"/>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theme="5" tint="0.39994506668294322"/>
        </patternFill>
      </fill>
    </dxf>
    <dxf>
      <font>
        <color theme="0"/>
      </font>
      <fill>
        <patternFill>
          <bgColor theme="5" tint="0.39994506668294322"/>
        </patternFill>
      </fill>
    </dxf>
    <dxf>
      <font>
        <color theme="0"/>
      </font>
      <fill>
        <patternFill>
          <bgColor rgb="FF006666"/>
        </patternFill>
      </fill>
    </dxf>
    <dxf>
      <fill>
        <patternFill>
          <bgColor theme="1" tint="0.34998626667073579"/>
        </patternFill>
      </fill>
    </dxf>
    <dxf>
      <fill>
        <patternFill>
          <bgColor rgb="FFCCFFCC"/>
        </patternFill>
      </fill>
    </dxf>
    <dxf>
      <fill>
        <patternFill>
          <bgColor rgb="FFCCFFCC"/>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1" tint="0.34998626667073579"/>
        </patternFill>
      </fill>
    </dxf>
    <dxf>
      <fill>
        <patternFill>
          <bgColor theme="1" tint="0.34998626667073579"/>
        </patternFill>
      </fill>
    </dxf>
    <dxf>
      <fill>
        <patternFill>
          <bgColor rgb="FFCCFFCC"/>
        </patternFill>
      </fill>
    </dxf>
    <dxf>
      <fill>
        <patternFill>
          <bgColor theme="1" tint="0.34998626667073579"/>
        </patternFill>
      </fill>
    </dxf>
    <dxf>
      <fill>
        <patternFill>
          <bgColor theme="1" tint="0.34998626667073579"/>
        </patternFill>
      </fill>
    </dxf>
    <dxf>
      <fill>
        <patternFill>
          <bgColor rgb="FFCCFFCC"/>
        </patternFill>
      </fill>
    </dxf>
    <dxf>
      <fill>
        <patternFill>
          <bgColor rgb="FFCCFFCC"/>
        </patternFill>
      </fill>
    </dxf>
  </dxfs>
  <tableStyles count="0" defaultTableStyle="TableStyleMedium2" defaultPivotStyle="PivotStyleLight16"/>
  <colors>
    <mruColors>
      <color rgb="FFCCFFFF"/>
      <color rgb="FFFFCCCC"/>
      <color rgb="FFFFCCFF"/>
      <color rgb="FFFFFF99"/>
      <color rgb="FF008080"/>
      <color rgb="FFCCFFCC"/>
      <color rgb="FFCCFF33"/>
      <color rgb="FF00FF00"/>
      <color rgb="FF66FF3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to.gov.au/myTax23SBBoost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to.gov.au/Individuals/myTax/2023/In-detail/Net-income-or-loss-from-busine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F4EB-E8D6-472C-B659-C4BBE1D95407}">
  <sheetPr codeName="Sheet1"/>
  <dimension ref="A1:X91"/>
  <sheetViews>
    <sheetView showGridLines="0" tabSelected="1" zoomScaleNormal="100" workbookViewId="0"/>
  </sheetViews>
  <sheetFormatPr defaultRowHeight="14.25" x14ac:dyDescent="0.2"/>
  <cols>
    <col min="1" max="1" width="75.7109375" style="12" customWidth="1"/>
    <col min="2" max="2" width="15.85546875" style="12" customWidth="1"/>
    <col min="3" max="3" width="16.5703125" style="12" customWidth="1"/>
    <col min="4" max="17" width="9.140625" style="12"/>
    <col min="18" max="18" width="9.5703125" style="12" bestFit="1" customWidth="1"/>
    <col min="19" max="16384" width="9.140625" style="12"/>
  </cols>
  <sheetData>
    <row r="1" spans="1:24" ht="15" thickBot="1" x14ac:dyDescent="0.25">
      <c r="A1" s="50" t="s">
        <v>389</v>
      </c>
      <c r="B1" s="50" t="s">
        <v>203</v>
      </c>
      <c r="C1" s="1" t="s">
        <v>147</v>
      </c>
    </row>
    <row r="2" spans="1:24" ht="40.5" customHeight="1" x14ac:dyDescent="0.25">
      <c r="A2" s="209" t="str">
        <f>' Reference module'!B44</f>
        <v>Small business boosts calculator for myTax</v>
      </c>
      <c r="B2" s="210" t="str">
        <f>CONCATENATE("V "&amp;TEXT(MAX('Version control and About'!B19:B25),"0.00")&amp;"")</f>
        <v>V 1.00</v>
      </c>
      <c r="C2" s="1" t="s">
        <v>147</v>
      </c>
    </row>
    <row r="3" spans="1:24" ht="15.75" customHeight="1" thickBot="1" x14ac:dyDescent="0.25">
      <c r="A3" s="311" t="str">
        <f ca="1">' Reference module'!B53</f>
        <v>Calculated on: 25-May-23</v>
      </c>
      <c r="B3" s="312"/>
      <c r="C3" s="1" t="s">
        <v>147</v>
      </c>
    </row>
    <row r="4" spans="1:24" ht="24.75" customHeight="1" thickBot="1" x14ac:dyDescent="0.25">
      <c r="A4" s="294" t="str">
        <f>' Reference module'!B66</f>
        <v>Use either:</v>
      </c>
      <c r="B4" s="295"/>
      <c r="C4" s="1" t="s">
        <v>147</v>
      </c>
    </row>
    <row r="5" spans="1:24" s="3" customFormat="1" ht="15" customHeight="1" thickBot="1" x14ac:dyDescent="0.25">
      <c r="A5" s="329" t="str">
        <f>' Reference module'!B80</f>
        <v>• the arrow keys to move around this tool</v>
      </c>
      <c r="B5" s="330"/>
      <c r="C5" s="1" t="s">
        <v>147</v>
      </c>
    </row>
    <row r="6" spans="1:24" s="3" customFormat="1" ht="15" customHeight="1" thickBot="1" x14ac:dyDescent="0.25">
      <c r="A6" s="329" t="str">
        <f>' Reference module'!B94</f>
        <v>• tab to the data entry cells.</v>
      </c>
      <c r="B6" s="330"/>
      <c r="C6" s="1" t="s">
        <v>147</v>
      </c>
    </row>
    <row r="7" spans="1:24" s="3" customFormat="1" ht="24.75" customHeight="1" thickBot="1" x14ac:dyDescent="0.25">
      <c r="A7" s="329" t="str">
        <f>' Reference module'!B108</f>
        <v>This calculator includes four sections, use the links below to jump to each section.</v>
      </c>
      <c r="B7" s="330"/>
      <c r="C7" s="1" t="s">
        <v>147</v>
      </c>
    </row>
    <row r="8" spans="1:24" s="3" customFormat="1" ht="15" customHeight="1" thickBot="1" x14ac:dyDescent="0.25">
      <c r="A8" s="300" t="s">
        <v>204</v>
      </c>
      <c r="B8" s="301"/>
      <c r="C8" s="1" t="s">
        <v>147</v>
      </c>
    </row>
    <row r="9" spans="1:24" s="3" customFormat="1" ht="15" customHeight="1" thickBot="1" x14ac:dyDescent="0.25">
      <c r="A9" s="300" t="s">
        <v>232</v>
      </c>
      <c r="B9" s="301"/>
      <c r="C9" s="1" t="s">
        <v>147</v>
      </c>
    </row>
    <row r="10" spans="1:24" s="3" customFormat="1" ht="15" customHeight="1" thickBot="1" x14ac:dyDescent="0.25">
      <c r="A10" s="300" t="s">
        <v>242</v>
      </c>
      <c r="B10" s="301"/>
      <c r="C10" s="1" t="s">
        <v>147</v>
      </c>
    </row>
    <row r="11" spans="1:24" s="3" customFormat="1" ht="15" customHeight="1" thickBot="1" x14ac:dyDescent="0.25">
      <c r="A11" s="300" t="s">
        <v>243</v>
      </c>
      <c r="B11" s="301"/>
      <c r="C11" s="1" t="s">
        <v>147</v>
      </c>
    </row>
    <row r="12" spans="1:24" s="3" customFormat="1" ht="31.5" customHeight="1" thickBot="1" x14ac:dyDescent="0.3">
      <c r="A12" s="321" t="str">
        <f>' Reference module'!B178</f>
        <v>Things to know</v>
      </c>
      <c r="B12" s="322"/>
      <c r="C12" s="1" t="s">
        <v>147</v>
      </c>
      <c r="D12" s="207"/>
      <c r="E12" s="202"/>
      <c r="F12" s="202"/>
      <c r="G12" s="202"/>
      <c r="H12" s="202"/>
      <c r="I12" s="202"/>
      <c r="J12" s="202"/>
      <c r="K12" s="202"/>
      <c r="L12" s="202"/>
      <c r="M12" s="202"/>
      <c r="N12" s="202"/>
      <c r="O12" s="202"/>
      <c r="P12" s="202"/>
    </row>
    <row r="13" spans="1:24" s="3" customFormat="1" ht="81" customHeight="1" thickBot="1" x14ac:dyDescent="0.3">
      <c r="A13" s="304" t="str">
        <f>' Reference module'!B192</f>
        <v>Eligible small businesses may be entitled to a temporary bonus deduction for expenditure:
• incurred in providing eligible external training courses to employees by eligible registered training
   providers in Australia (skills and training boost)
• incurred, and depreciating assets acquired, for the purposes of their digital operations or
   for digitising their operations (technology investment boost).</v>
      </c>
      <c r="B13" s="305"/>
      <c r="C13" s="1" t="s">
        <v>147</v>
      </c>
      <c r="D13" s="207"/>
      <c r="E13" s="202"/>
      <c r="F13" s="202"/>
      <c r="G13" s="202"/>
      <c r="H13" s="202"/>
      <c r="I13" s="202"/>
      <c r="J13" s="202"/>
      <c r="K13" s="202"/>
      <c r="L13" s="202"/>
      <c r="M13" s="202"/>
      <c r="N13" s="202"/>
      <c r="O13" s="202"/>
      <c r="P13" s="202"/>
    </row>
    <row r="14" spans="1:24" s="3" customFormat="1" ht="40.5" customHeight="1" thickBot="1" x14ac:dyDescent="0.3">
      <c r="A14" s="304" t="str">
        <f>' Reference module'!B206</f>
        <v>The bonus deduction is an additional tax deduction of 20%, on top of the business's ordinary deduction, for the cost of eligible expenditure incurred from 7:30 pm AEDT on 29 March 2022.</v>
      </c>
      <c r="B14" s="305"/>
      <c r="C14" s="1" t="s">
        <v>147</v>
      </c>
      <c r="D14" s="207"/>
      <c r="E14" s="202"/>
      <c r="F14" s="202"/>
      <c r="G14" s="202"/>
      <c r="H14" s="202"/>
      <c r="I14" s="202"/>
      <c r="J14" s="202"/>
      <c r="K14" s="202"/>
      <c r="L14" s="202"/>
      <c r="M14" s="202"/>
      <c r="N14" s="202"/>
      <c r="O14" s="202"/>
      <c r="P14" s="202"/>
    </row>
    <row r="15" spans="1:24" s="3" customFormat="1" ht="24.75" customHeight="1" x14ac:dyDescent="0.25">
      <c r="A15" s="306" t="str">
        <f>' Reference module'!B220</f>
        <v>To learn more, including eligibility criteria to claim a bonus deduction, visit:</v>
      </c>
      <c r="B15" s="307"/>
      <c r="C15" s="1" t="s">
        <v>147</v>
      </c>
      <c r="D15" s="207"/>
      <c r="E15" s="202"/>
      <c r="F15" s="202"/>
      <c r="G15" s="202"/>
      <c r="H15" s="202"/>
      <c r="I15" s="202"/>
      <c r="J15" s="202"/>
      <c r="K15" s="202"/>
      <c r="L15" s="202"/>
      <c r="M15" s="202"/>
      <c r="N15" s="202"/>
      <c r="O15" s="202"/>
      <c r="P15" s="202"/>
    </row>
    <row r="16" spans="1:24" ht="15" customHeight="1" thickBot="1" x14ac:dyDescent="0.25">
      <c r="A16" s="302" t="s">
        <v>390</v>
      </c>
      <c r="B16" s="303"/>
      <c r="C16" s="1" t="s">
        <v>147</v>
      </c>
      <c r="D16" s="248"/>
      <c r="E16" s="247"/>
      <c r="F16" s="247"/>
      <c r="G16" s="247"/>
      <c r="H16" s="247"/>
      <c r="I16" s="202"/>
      <c r="J16" s="202"/>
      <c r="K16" s="202"/>
      <c r="L16" s="202"/>
      <c r="M16" s="202"/>
      <c r="N16" s="202"/>
      <c r="O16" s="202"/>
      <c r="P16" s="202"/>
      <c r="Q16" s="202"/>
      <c r="R16" s="224"/>
      <c r="S16" s="202"/>
      <c r="T16" s="202"/>
      <c r="U16" s="202"/>
      <c r="V16" s="202"/>
      <c r="W16" s="202"/>
      <c r="X16" s="202"/>
    </row>
    <row r="17" spans="1:24" ht="37.5" customHeight="1" x14ac:dyDescent="0.25">
      <c r="A17" s="323" t="s">
        <v>238</v>
      </c>
      <c r="B17" s="324"/>
      <c r="C17" s="1" t="s">
        <v>147</v>
      </c>
      <c r="D17" s="338"/>
      <c r="E17" s="338"/>
      <c r="F17" s="338"/>
      <c r="G17" s="338"/>
      <c r="H17" s="338"/>
      <c r="I17" s="338"/>
      <c r="J17" s="338"/>
      <c r="K17" s="338"/>
      <c r="L17" s="338"/>
      <c r="M17" s="338"/>
      <c r="N17" s="338"/>
      <c r="O17" s="338"/>
      <c r="P17" s="338"/>
    </row>
    <row r="18" spans="1:24" s="107" customFormat="1" ht="37.5" customHeight="1" x14ac:dyDescent="0.2">
      <c r="A18" s="325" t="str">
        <f>' Reference module'!B262</f>
        <v xml:space="preserve">Note: The calculated results are based on the information you provided at the time of calculation. You should use these results as an estimate and for guidance purposes only. </v>
      </c>
      <c r="B18" s="326"/>
      <c r="C18" s="111" t="s">
        <v>147</v>
      </c>
      <c r="D18" s="339"/>
      <c r="E18" s="339"/>
      <c r="F18" s="339"/>
      <c r="G18" s="339"/>
      <c r="H18" s="339"/>
      <c r="I18" s="339"/>
      <c r="J18" s="339"/>
      <c r="K18" s="339"/>
      <c r="L18" s="339"/>
      <c r="M18" s="339"/>
      <c r="N18" s="339"/>
      <c r="O18" s="339"/>
      <c r="P18" s="339"/>
    </row>
    <row r="19" spans="1:24" ht="31.5" customHeight="1" thickBot="1" x14ac:dyDescent="0.3">
      <c r="A19" s="327" t="str">
        <f>' Reference module'!B276</f>
        <v>Enter your information here to allow your boosts to be worked out</v>
      </c>
      <c r="B19" s="328"/>
      <c r="C19" s="1" t="s">
        <v>147</v>
      </c>
      <c r="D19" s="201"/>
    </row>
    <row r="20" spans="1:24" ht="24.75" customHeight="1" thickBot="1" x14ac:dyDescent="0.3">
      <c r="A20" s="313" t="str">
        <f>' Reference module'!B290</f>
        <v>All fields marked with * must be completed.</v>
      </c>
      <c r="B20" s="314"/>
      <c r="C20" s="1" t="s">
        <v>147</v>
      </c>
      <c r="D20" s="201"/>
    </row>
    <row r="21" spans="1:24" ht="15" customHeight="1" x14ac:dyDescent="0.2">
      <c r="A21" s="315" t="str">
        <f>' Reference module'!B304</f>
        <v>• Complete all fields with * or we will be unable to work out your boost.</v>
      </c>
      <c r="B21" s="316"/>
      <c r="C21" s="1" t="s">
        <v>147</v>
      </c>
      <c r="D21" s="11"/>
      <c r="E21" s="11"/>
      <c r="F21" s="7"/>
      <c r="G21" s="11"/>
    </row>
    <row r="22" spans="1:24" ht="15" customHeight="1" x14ac:dyDescent="0.2">
      <c r="A22" s="317" t="str">
        <f>' Reference module'!B318</f>
        <v>• Fields that are not required are greyed out and will be ignored in the result.</v>
      </c>
      <c r="B22" s="318"/>
      <c r="C22" s="1" t="s">
        <v>147</v>
      </c>
      <c r="D22" s="11"/>
      <c r="E22" s="11"/>
      <c r="F22" s="7"/>
      <c r="G22" s="11"/>
    </row>
    <row r="23" spans="1:24" ht="24.75" customHeight="1" x14ac:dyDescent="0.25">
      <c r="A23" s="319" t="str">
        <f>' Reference module'!B332</f>
        <v>We will provide guidance to help enter your responses.</v>
      </c>
      <c r="B23" s="320"/>
      <c r="C23" s="1" t="s">
        <v>147</v>
      </c>
      <c r="D23" s="9"/>
      <c r="E23" s="11"/>
      <c r="F23" s="11"/>
      <c r="G23" s="11"/>
    </row>
    <row r="24" spans="1:24" ht="15" customHeight="1" thickBot="1" x14ac:dyDescent="0.25">
      <c r="A24" s="282" t="s">
        <v>333</v>
      </c>
      <c r="B24" s="283"/>
      <c r="C24" s="1" t="s">
        <v>147</v>
      </c>
    </row>
    <row r="25" spans="1:24" ht="24.75" customHeight="1" x14ac:dyDescent="0.25">
      <c r="A25" s="298" t="str">
        <f>' Reference module'!B360</f>
        <v>What is your Main business name?</v>
      </c>
      <c r="B25" s="299"/>
      <c r="C25" s="1" t="s">
        <v>147</v>
      </c>
    </row>
    <row r="26" spans="1:24" ht="21" customHeight="1" x14ac:dyDescent="0.2">
      <c r="A26" s="296"/>
      <c r="B26" s="297"/>
      <c r="C26" s="1" t="s">
        <v>147</v>
      </c>
    </row>
    <row r="27" spans="1:24" ht="24.75" customHeight="1" x14ac:dyDescent="0.25">
      <c r="A27" s="335" t="str">
        <f>' Reference module'!B388</f>
        <v>What is your Australian Business Number (ABN)?</v>
      </c>
      <c r="B27" s="336"/>
      <c r="C27" s="1" t="s">
        <v>147</v>
      </c>
    </row>
    <row r="28" spans="1:24" ht="21" customHeight="1" x14ac:dyDescent="0.2">
      <c r="A28" s="296"/>
      <c r="B28" s="297"/>
      <c r="C28" s="1" t="s">
        <v>147</v>
      </c>
    </row>
    <row r="29" spans="1:24" ht="31.5" customHeight="1" x14ac:dyDescent="0.25">
      <c r="A29" s="199" t="str">
        <f>' Reference module'!B416</f>
        <v>Description</v>
      </c>
      <c r="B29" s="200" t="str">
        <f>' Reference module'!B430</f>
        <v>Value</v>
      </c>
      <c r="C29" s="1" t="s">
        <v>147</v>
      </c>
      <c r="D29" s="4"/>
    </row>
    <row r="30" spans="1:24" ht="40.5" customHeight="1" x14ac:dyDescent="0.25">
      <c r="A30" s="175" t="s">
        <v>244</v>
      </c>
      <c r="B30" s="211" t="s">
        <v>11</v>
      </c>
      <c r="C30" s="1" t="s">
        <v>147</v>
      </c>
      <c r="D30" s="4"/>
    </row>
    <row r="31" spans="1:24" ht="24.75" customHeight="1" x14ac:dyDescent="0.25">
      <c r="A31" s="203" t="str">
        <f>' Reference module'!B478</f>
        <v>Skills and training boost</v>
      </c>
      <c r="B31" s="204"/>
      <c r="C31" s="1" t="s">
        <v>147</v>
      </c>
      <c r="D31" s="341"/>
      <c r="E31" s="341"/>
      <c r="F31" s="341"/>
      <c r="G31" s="341"/>
      <c r="H31" s="341"/>
      <c r="I31" s="341"/>
      <c r="J31" s="341"/>
      <c r="K31" s="341"/>
      <c r="L31" s="341"/>
      <c r="M31" s="341"/>
      <c r="N31" s="341"/>
      <c r="O31" s="341"/>
      <c r="P31" s="341"/>
      <c r="Q31" s="341"/>
      <c r="R31" s="341"/>
      <c r="S31" s="341"/>
      <c r="T31" s="341"/>
      <c r="U31" s="341"/>
      <c r="V31" s="341"/>
      <c r="W31" s="341"/>
    </row>
    <row r="32" spans="1:24" ht="31.5" customHeight="1" x14ac:dyDescent="0.25">
      <c r="A32" s="282" t="str">
        <f>' Reference module'!B492</f>
        <v>How much was your expenditure incurred on eligible external training courses to employees by eligible registered training providers in Australia?</v>
      </c>
      <c r="B32" s="283"/>
      <c r="C32" s="1" t="s">
        <v>147</v>
      </c>
      <c r="D32" s="223"/>
      <c r="E32" s="202"/>
      <c r="F32" s="202"/>
      <c r="G32" s="202"/>
      <c r="H32" s="202"/>
      <c r="I32" s="202"/>
      <c r="J32" s="202"/>
      <c r="K32" s="202"/>
      <c r="L32" s="202"/>
      <c r="M32" s="202"/>
      <c r="N32" s="202"/>
      <c r="O32" s="202"/>
      <c r="P32" s="202"/>
      <c r="Q32" s="202"/>
      <c r="R32" s="202"/>
      <c r="S32" s="202"/>
      <c r="T32" s="202"/>
      <c r="U32" s="202"/>
      <c r="V32" s="202"/>
      <c r="W32" s="202"/>
      <c r="X32" s="202"/>
    </row>
    <row r="33" spans="1:24" ht="15" customHeight="1" x14ac:dyDescent="0.2">
      <c r="A33" s="333" t="str">
        <f>' Reference module'!B506</f>
        <v>For eligibility criteria to claim a bonus deduction, refer to the link in Things to know.</v>
      </c>
      <c r="B33" s="334"/>
      <c r="C33" s="1" t="s">
        <v>147</v>
      </c>
      <c r="D33" s="340"/>
      <c r="E33" s="340"/>
      <c r="F33" s="340"/>
      <c r="G33" s="340"/>
      <c r="H33" s="340"/>
      <c r="I33" s="202"/>
      <c r="J33" s="202"/>
      <c r="K33" s="202"/>
      <c r="L33" s="202"/>
      <c r="M33" s="202"/>
      <c r="N33" s="202"/>
      <c r="O33" s="202"/>
      <c r="P33" s="202"/>
      <c r="Q33" s="202"/>
      <c r="R33" s="224"/>
      <c r="S33" s="202"/>
      <c r="T33" s="202"/>
      <c r="U33" s="202"/>
      <c r="V33" s="202"/>
      <c r="W33" s="202"/>
      <c r="X33" s="202"/>
    </row>
    <row r="34" spans="1:24" ht="30" customHeight="1" x14ac:dyDescent="0.25">
      <c r="A34" s="197" t="s">
        <v>315</v>
      </c>
      <c r="B34" s="212">
        <v>0</v>
      </c>
      <c r="C34" s="1" t="s">
        <v>147</v>
      </c>
      <c r="D34" s="40"/>
      <c r="E34" s="40"/>
      <c r="F34" s="40"/>
      <c r="G34" s="40"/>
      <c r="H34" s="40"/>
      <c r="I34" s="40"/>
      <c r="J34" s="40"/>
      <c r="K34" s="40"/>
      <c r="L34" s="40"/>
      <c r="M34" s="40"/>
      <c r="N34" s="40"/>
      <c r="O34" s="40"/>
      <c r="P34" s="40"/>
      <c r="Q34" s="225"/>
      <c r="R34" s="226"/>
      <c r="S34" s="207"/>
      <c r="T34" s="202"/>
      <c r="U34" s="202"/>
      <c r="V34" s="202"/>
      <c r="W34" s="202"/>
      <c r="X34" s="202"/>
    </row>
    <row r="35" spans="1:24" ht="30" customHeight="1" x14ac:dyDescent="0.25">
      <c r="A35" s="205" t="s">
        <v>314</v>
      </c>
      <c r="B35" s="213">
        <v>0</v>
      </c>
      <c r="C35" s="1" t="s">
        <v>147</v>
      </c>
      <c r="D35" s="40"/>
      <c r="E35" s="40"/>
      <c r="F35" s="40"/>
      <c r="G35" s="40"/>
      <c r="H35" s="40"/>
      <c r="I35" s="40"/>
      <c r="J35" s="40"/>
      <c r="K35" s="40"/>
      <c r="L35" s="40"/>
      <c r="M35" s="40"/>
      <c r="N35" s="40"/>
      <c r="O35" s="40"/>
      <c r="P35" s="40"/>
      <c r="Q35" s="225"/>
      <c r="R35" s="226"/>
      <c r="S35" s="207"/>
      <c r="T35" s="202"/>
      <c r="U35" s="202"/>
      <c r="V35" s="202"/>
      <c r="W35" s="202"/>
      <c r="X35" s="202"/>
    </row>
    <row r="36" spans="1:24" ht="24.75" customHeight="1" x14ac:dyDescent="0.25">
      <c r="A36" s="331" t="s">
        <v>235</v>
      </c>
      <c r="B36" s="332"/>
      <c r="C36" s="1" t="s">
        <v>147</v>
      </c>
      <c r="D36" s="227"/>
      <c r="E36" s="227"/>
      <c r="F36" s="40"/>
      <c r="G36" s="227"/>
      <c r="H36" s="40"/>
      <c r="I36" s="227"/>
      <c r="J36" s="227"/>
      <c r="K36" s="227"/>
      <c r="L36" s="227"/>
      <c r="M36" s="227"/>
      <c r="N36" s="227"/>
      <c r="O36" s="227"/>
      <c r="P36" s="227"/>
      <c r="Q36" s="228"/>
      <c r="R36" s="229"/>
      <c r="S36" s="229"/>
      <c r="T36" s="229"/>
      <c r="U36" s="229"/>
      <c r="V36" s="229"/>
      <c r="W36" s="229"/>
      <c r="X36" s="202"/>
    </row>
    <row r="37" spans="1:24" ht="31.5" customHeight="1" x14ac:dyDescent="0.25">
      <c r="A37" s="282" t="str">
        <f>' Reference module'!B590</f>
        <v>How much was your eligible expenditure incurred, and depreciating assets acquired, for the purposes of your digital operations or for digitising your operations?</v>
      </c>
      <c r="B37" s="283"/>
      <c r="C37" s="1" t="s">
        <v>147</v>
      </c>
      <c r="D37" s="223"/>
      <c r="E37" s="202"/>
      <c r="F37" s="202"/>
      <c r="G37" s="202"/>
      <c r="H37" s="202"/>
      <c r="I37" s="202"/>
      <c r="J37" s="202"/>
      <c r="K37" s="202"/>
      <c r="L37" s="202"/>
      <c r="M37" s="202"/>
      <c r="N37" s="202"/>
      <c r="O37" s="202"/>
      <c r="P37" s="202"/>
      <c r="Q37" s="202"/>
      <c r="R37" s="202"/>
      <c r="S37" s="202"/>
      <c r="T37" s="202"/>
      <c r="U37" s="202"/>
      <c r="V37" s="202"/>
      <c r="W37" s="202"/>
      <c r="X37" s="202"/>
    </row>
    <row r="38" spans="1:24" ht="15" customHeight="1" x14ac:dyDescent="0.2">
      <c r="A38" s="282" t="str">
        <f>' Reference module'!B604</f>
        <v>For eligibility criteria to claim a bonus deduction, refer to the link in Things to know.</v>
      </c>
      <c r="B38" s="283"/>
      <c r="C38" s="1" t="s">
        <v>147</v>
      </c>
      <c r="D38" s="230"/>
      <c r="E38" s="230"/>
      <c r="F38" s="40"/>
      <c r="G38" s="230"/>
      <c r="H38" s="40"/>
      <c r="I38" s="230"/>
      <c r="J38" s="230"/>
      <c r="K38" s="40"/>
      <c r="L38" s="40"/>
      <c r="M38" s="40"/>
      <c r="N38" s="40"/>
      <c r="O38" s="40"/>
      <c r="P38" s="40"/>
      <c r="Q38" s="225"/>
      <c r="R38" s="202"/>
      <c r="S38" s="202"/>
      <c r="T38" s="202"/>
      <c r="U38" s="202"/>
      <c r="V38" s="202"/>
      <c r="W38" s="202"/>
      <c r="X38" s="202"/>
    </row>
    <row r="39" spans="1:24" ht="30" customHeight="1" x14ac:dyDescent="0.25">
      <c r="A39" s="197" t="s">
        <v>315</v>
      </c>
      <c r="B39" s="212">
        <v>0</v>
      </c>
      <c r="C39" s="1" t="s">
        <v>147</v>
      </c>
      <c r="D39" s="40"/>
      <c r="E39" s="40"/>
      <c r="F39" s="40"/>
      <c r="G39" s="40"/>
      <c r="H39" s="40"/>
      <c r="I39" s="40"/>
      <c r="J39" s="40"/>
      <c r="K39" s="40"/>
      <c r="L39" s="40"/>
      <c r="M39" s="40"/>
      <c r="N39" s="40"/>
      <c r="O39" s="40"/>
      <c r="P39" s="40"/>
      <c r="Q39" s="225"/>
      <c r="R39" s="226"/>
      <c r="S39" s="207"/>
      <c r="T39" s="202"/>
      <c r="U39" s="202"/>
      <c r="V39" s="202"/>
      <c r="W39" s="202"/>
      <c r="X39" s="202"/>
    </row>
    <row r="40" spans="1:24" ht="30" customHeight="1" thickBot="1" x14ac:dyDescent="0.3">
      <c r="A40" s="198" t="s">
        <v>314</v>
      </c>
      <c r="B40" s="214">
        <v>0</v>
      </c>
      <c r="C40" s="1" t="s">
        <v>147</v>
      </c>
      <c r="D40" s="40"/>
      <c r="E40" s="40"/>
      <c r="F40" s="40"/>
      <c r="G40" s="40"/>
      <c r="H40" s="40"/>
      <c r="I40" s="40"/>
      <c r="J40" s="40"/>
      <c r="K40" s="40"/>
      <c r="L40" s="40"/>
      <c r="M40" s="40"/>
      <c r="N40" s="40"/>
      <c r="O40" s="40"/>
      <c r="P40" s="40"/>
      <c r="Q40" s="225"/>
      <c r="R40" s="202"/>
      <c r="S40" s="207"/>
      <c r="T40" s="202"/>
      <c r="U40" s="202"/>
      <c r="V40" s="202"/>
      <c r="W40" s="202"/>
      <c r="X40" s="202"/>
    </row>
    <row r="41" spans="1:24" ht="31.5" customHeight="1" thickBot="1" x14ac:dyDescent="0.3">
      <c r="A41" s="290" t="str">
        <f>' Reference module'!B674</f>
        <v>Guidance on field entries - Check here for messages on your entries</v>
      </c>
      <c r="B41" s="291"/>
      <c r="C41" s="1" t="s">
        <v>147</v>
      </c>
      <c r="D41" s="40"/>
      <c r="E41" s="40"/>
      <c r="F41" s="231"/>
      <c r="G41" s="40"/>
      <c r="H41" s="40"/>
      <c r="I41" s="40"/>
      <c r="J41" s="40"/>
      <c r="K41" s="40"/>
      <c r="L41" s="40"/>
      <c r="M41" s="40"/>
      <c r="N41" s="40"/>
      <c r="O41" s="40"/>
      <c r="P41" s="40"/>
      <c r="Q41" s="225"/>
      <c r="R41" s="202"/>
      <c r="S41" s="202"/>
      <c r="T41" s="202"/>
      <c r="U41" s="202"/>
      <c r="V41" s="202"/>
      <c r="W41" s="202"/>
      <c r="X41" s="202"/>
    </row>
    <row r="42" spans="1:24" ht="63" customHeight="1" thickBot="1" x14ac:dyDescent="0.25">
      <c r="A42" s="292" t="str">
        <f>' Reference module'!B699</f>
        <v>• Complete the question: 'Do you run a small businesses with an aggregated annual turnover of
   less than $50 million?'.</v>
      </c>
      <c r="B42" s="293"/>
      <c r="C42" s="1" t="s">
        <v>147</v>
      </c>
      <c r="D42" s="40"/>
      <c r="E42" s="40"/>
      <c r="F42" s="40"/>
      <c r="G42" s="40"/>
      <c r="H42" s="40"/>
      <c r="I42" s="40"/>
      <c r="J42" s="40"/>
      <c r="K42" s="40"/>
      <c r="L42" s="40"/>
      <c r="M42" s="40"/>
      <c r="N42" s="40"/>
      <c r="O42" s="40"/>
      <c r="P42" s="40"/>
      <c r="Q42" s="40"/>
      <c r="R42" s="202"/>
      <c r="S42" s="202"/>
      <c r="T42" s="202"/>
      <c r="U42" s="202"/>
      <c r="V42" s="202"/>
      <c r="W42" s="202"/>
      <c r="X42" s="202"/>
    </row>
    <row r="43" spans="1:24" ht="31.5" customHeight="1" thickBot="1" x14ac:dyDescent="0.3">
      <c r="A43" s="286" t="str">
        <f>' Reference module'!B711</f>
        <v>Boost results</v>
      </c>
      <c r="B43" s="287"/>
      <c r="C43" s="1" t="s">
        <v>147</v>
      </c>
      <c r="D43" s="40"/>
      <c r="E43" s="40"/>
      <c r="F43" s="40"/>
      <c r="G43" s="40"/>
      <c r="H43" s="40"/>
      <c r="I43" s="40"/>
      <c r="J43" s="40"/>
      <c r="K43" s="40"/>
      <c r="L43" s="40"/>
      <c r="M43" s="40"/>
      <c r="N43" s="40"/>
      <c r="O43" s="40"/>
      <c r="P43" s="40"/>
      <c r="Q43" s="40"/>
      <c r="R43" s="202"/>
      <c r="S43" s="202"/>
      <c r="T43" s="202"/>
      <c r="U43" s="202"/>
      <c r="V43" s="202"/>
      <c r="W43" s="202"/>
      <c r="X43" s="202"/>
    </row>
    <row r="44" spans="1:24" ht="39" customHeight="1" x14ac:dyDescent="0.2">
      <c r="A44" s="284" t="str">
        <f>' Reference module'!B725</f>
        <v xml:space="preserve">Business name: 
ABN: </v>
      </c>
      <c r="B44" s="285"/>
      <c r="C44" s="1" t="s">
        <v>147</v>
      </c>
      <c r="D44" s="40"/>
      <c r="E44" s="40"/>
      <c r="F44" s="40"/>
      <c r="G44" s="40"/>
      <c r="H44" s="40"/>
      <c r="I44" s="40"/>
      <c r="J44" s="40"/>
      <c r="K44" s="40"/>
      <c r="L44" s="40"/>
      <c r="M44" s="40"/>
      <c r="N44" s="40"/>
      <c r="O44" s="40"/>
      <c r="P44" s="40"/>
      <c r="Q44" s="40"/>
      <c r="R44" s="202"/>
      <c r="S44" s="202"/>
      <c r="T44" s="202"/>
      <c r="U44" s="202"/>
      <c r="V44" s="202"/>
      <c r="W44" s="202"/>
      <c r="X44" s="202"/>
    </row>
    <row r="45" spans="1:24" ht="84" customHeight="1" thickBot="1" x14ac:dyDescent="0.25">
      <c r="A45" s="288" t="str">
        <f>' Reference module'!B775</f>
        <v xml:space="preserve">
You will not be claiming a boost.
If you think you are eligible to claim a boost, check 'Guidance on field entries'.</v>
      </c>
      <c r="B45" s="289"/>
      <c r="C45" s="1" t="s">
        <v>147</v>
      </c>
      <c r="D45" s="40"/>
      <c r="E45" s="40"/>
      <c r="F45" s="40"/>
      <c r="G45" s="40"/>
      <c r="H45" s="40"/>
      <c r="I45" s="40"/>
      <c r="J45" s="40"/>
      <c r="K45" s="40"/>
      <c r="L45" s="40"/>
      <c r="M45" s="40"/>
      <c r="N45" s="40"/>
      <c r="O45" s="40"/>
      <c r="P45" s="40"/>
      <c r="Q45" s="40"/>
      <c r="R45" s="202"/>
      <c r="S45" s="202"/>
      <c r="T45" s="202"/>
      <c r="U45" s="202"/>
      <c r="V45" s="202"/>
      <c r="W45" s="202"/>
      <c r="X45" s="202"/>
    </row>
    <row r="46" spans="1:24" ht="31.5" customHeight="1" thickBot="1" x14ac:dyDescent="0.3">
      <c r="A46" s="286" t="str">
        <f>' Reference module'!B780</f>
        <v>How to complete your tax return</v>
      </c>
      <c r="B46" s="287"/>
      <c r="C46" s="1" t="s">
        <v>147</v>
      </c>
      <c r="D46" s="337"/>
      <c r="E46" s="337"/>
      <c r="F46" s="337"/>
      <c r="G46" s="337"/>
      <c r="H46" s="337"/>
      <c r="I46" s="337"/>
      <c r="J46" s="40"/>
      <c r="K46" s="40"/>
      <c r="L46" s="40"/>
      <c r="M46" s="40"/>
      <c r="N46" s="40"/>
      <c r="O46" s="40"/>
      <c r="P46" s="40"/>
      <c r="Q46" s="40"/>
      <c r="R46" s="202"/>
      <c r="S46" s="202"/>
      <c r="T46" s="202"/>
      <c r="U46" s="202"/>
      <c r="V46" s="202"/>
      <c r="W46" s="202"/>
      <c r="X46" s="202"/>
    </row>
    <row r="47" spans="1:24" ht="409.5" customHeight="1" thickBot="1" x14ac:dyDescent="0.25">
      <c r="A47" s="308" t="str">
        <f>' Reference module'!B808</f>
        <v xml:space="preserve">
As you will not be claiming a boost, you don't need to add any boost value or related expenditure to your return.
If you think you are eligible to claim a boost, check 'Guidance on field entries'.</v>
      </c>
      <c r="B47" s="309"/>
      <c r="C47" s="1" t="s">
        <v>147</v>
      </c>
      <c r="D47" s="337"/>
      <c r="E47" s="337"/>
      <c r="F47" s="337"/>
      <c r="G47" s="337"/>
      <c r="H47" s="337"/>
      <c r="I47" s="337"/>
    </row>
    <row r="48" spans="1:24" ht="15" customHeight="1" x14ac:dyDescent="0.2">
      <c r="A48" s="148" t="s">
        <v>202</v>
      </c>
      <c r="B48" s="148" t="s">
        <v>202</v>
      </c>
      <c r="C48" s="1" t="s">
        <v>147</v>
      </c>
    </row>
    <row r="49" spans="1:4" ht="15" customHeight="1" x14ac:dyDescent="0.2">
      <c r="A49" s="147"/>
      <c r="B49" s="151"/>
      <c r="C49" s="1"/>
      <c r="D49" s="310"/>
    </row>
    <row r="50" spans="1:4" ht="15" customHeight="1" x14ac:dyDescent="0.2">
      <c r="A50" s="149"/>
      <c r="B50" s="149"/>
      <c r="C50" s="1"/>
      <c r="D50" s="310"/>
    </row>
    <row r="51" spans="1:4" ht="15" customHeight="1" x14ac:dyDescent="0.2">
      <c r="A51" s="147"/>
      <c r="B51" s="147"/>
      <c r="C51" s="1"/>
      <c r="D51" s="310"/>
    </row>
    <row r="52" spans="1:4" ht="15" customHeight="1" x14ac:dyDescent="0.2">
      <c r="A52" s="150"/>
      <c r="B52" s="150"/>
      <c r="C52" s="1"/>
      <c r="D52" s="310"/>
    </row>
    <row r="53" spans="1:4" ht="15" customHeight="1" x14ac:dyDescent="0.2">
      <c r="A53" s="150"/>
      <c r="B53" s="150"/>
      <c r="C53" s="1"/>
      <c r="D53" s="310"/>
    </row>
    <row r="54" spans="1:4" x14ac:dyDescent="0.2">
      <c r="A54" s="1"/>
      <c r="B54" s="1"/>
      <c r="C54" s="1"/>
    </row>
    <row r="82" spans="1:7" ht="14.25" customHeight="1" x14ac:dyDescent="0.2">
      <c r="A82" s="10"/>
    </row>
    <row r="83" spans="1:7" x14ac:dyDescent="0.2">
      <c r="A83" s="5"/>
      <c r="B83" s="10"/>
    </row>
    <row r="84" spans="1:7" ht="15.75" customHeight="1" x14ac:dyDescent="0.2">
      <c r="A84" s="11"/>
    </row>
    <row r="85" spans="1:7" ht="53.25" customHeight="1" x14ac:dyDescent="0.2">
      <c r="A85" s="8"/>
    </row>
    <row r="86" spans="1:7" ht="57" customHeight="1" x14ac:dyDescent="0.2">
      <c r="A86" s="5"/>
    </row>
    <row r="89" spans="1:7" ht="60" customHeight="1" x14ac:dyDescent="0.2"/>
    <row r="90" spans="1:7" ht="70.5" customHeight="1" x14ac:dyDescent="0.2">
      <c r="D90" s="10"/>
      <c r="E90" s="10"/>
      <c r="F90" s="10"/>
      <c r="G90" s="10"/>
    </row>
    <row r="91" spans="1:7" ht="14.25" customHeight="1" x14ac:dyDescent="0.2">
      <c r="D91" s="10"/>
      <c r="E91" s="10"/>
      <c r="F91" s="10"/>
      <c r="G91" s="10"/>
    </row>
  </sheetData>
  <sheetProtection algorithmName="SHA-256" hashValue="sv0QNVnHJN5GANlg726YwPNQvr8GgKQBb0PR+jx72Vc=" saltValue="vAzBGb3x809Z5EP0EKErdQ==" spinCount="100000" sheet="1" objects="1" scenarios="1"/>
  <protectedRanges>
    <protectedRange sqref="B49:B51" name="Range1"/>
  </protectedRanges>
  <mergeCells count="44">
    <mergeCell ref="D46:I47"/>
    <mergeCell ref="D17:P17"/>
    <mergeCell ref="D18:P18"/>
    <mergeCell ref="D33:H33"/>
    <mergeCell ref="D31:W31"/>
    <mergeCell ref="A36:B36"/>
    <mergeCell ref="A33:B33"/>
    <mergeCell ref="A32:B32"/>
    <mergeCell ref="A27:B27"/>
    <mergeCell ref="A28:B28"/>
    <mergeCell ref="A47:B47"/>
    <mergeCell ref="D49:D53"/>
    <mergeCell ref="A3:B3"/>
    <mergeCell ref="A20:B20"/>
    <mergeCell ref="A21:B21"/>
    <mergeCell ref="A22:B22"/>
    <mergeCell ref="A23:B23"/>
    <mergeCell ref="A13:B13"/>
    <mergeCell ref="A12:B12"/>
    <mergeCell ref="A17:B17"/>
    <mergeCell ref="A18:B18"/>
    <mergeCell ref="A19:B19"/>
    <mergeCell ref="A5:B5"/>
    <mergeCell ref="A6:B6"/>
    <mergeCell ref="A7:B7"/>
    <mergeCell ref="A38:B38"/>
    <mergeCell ref="A4:B4"/>
    <mergeCell ref="A26:B26"/>
    <mergeCell ref="A25:B25"/>
    <mergeCell ref="A24:B24"/>
    <mergeCell ref="A10:B10"/>
    <mergeCell ref="A11:B11"/>
    <mergeCell ref="A8:B8"/>
    <mergeCell ref="A9:B9"/>
    <mergeCell ref="A16:B16"/>
    <mergeCell ref="A14:B14"/>
    <mergeCell ref="A15:B15"/>
    <mergeCell ref="A37:B37"/>
    <mergeCell ref="A44:B44"/>
    <mergeCell ref="A46:B46"/>
    <mergeCell ref="A45:B45"/>
    <mergeCell ref="A41:B41"/>
    <mergeCell ref="A42:B42"/>
    <mergeCell ref="A43:B43"/>
  </mergeCells>
  <conditionalFormatting sqref="A26:B26">
    <cfRule type="expression" dxfId="265" priority="70">
      <formula>IF($A$26&lt;&gt;"",TRUE,FALSE)</formula>
    </cfRule>
  </conditionalFormatting>
  <conditionalFormatting sqref="A28:B28">
    <cfRule type="expression" dxfId="264" priority="69">
      <formula>IF($A$28&lt;&gt;"",TRUE,FALSE)</formula>
    </cfRule>
  </conditionalFormatting>
  <conditionalFormatting sqref="A32 A33:B33">
    <cfRule type="expression" dxfId="263" priority="67">
      <formula>IF($B$30="No",TRUE,FALSE)</formula>
    </cfRule>
  </conditionalFormatting>
  <conditionalFormatting sqref="B34">
    <cfRule type="expression" dxfId="262" priority="54">
      <formula>IF($B$30="No",TRUE,FALSE)</formula>
    </cfRule>
  </conditionalFormatting>
  <conditionalFormatting sqref="A35:B35">
    <cfRule type="expression" dxfId="261" priority="11">
      <formula>IF(AND($B$30="Yes",$B$35&gt;0),TRUE,FALSE)</formula>
    </cfRule>
  </conditionalFormatting>
  <conditionalFormatting sqref="B40">
    <cfRule type="expression" dxfId="260" priority="48">
      <formula>IF($B$30="No",TRUE,FALSE)</formula>
    </cfRule>
  </conditionalFormatting>
  <conditionalFormatting sqref="B39">
    <cfRule type="expression" dxfId="259" priority="24">
      <formula>IF($B$30="No",TRUE,FALSE)</formula>
    </cfRule>
  </conditionalFormatting>
  <conditionalFormatting sqref="A34:B34">
    <cfRule type="expression" dxfId="258" priority="12">
      <formula>IF(AND($B$30="Yes",$B$34&gt;0),TRUE,FALSE)</formula>
    </cfRule>
  </conditionalFormatting>
  <conditionalFormatting sqref="A30:B30">
    <cfRule type="expression" dxfId="257" priority="21">
      <formula>IF($B$30="Yes",TRUE, FALSE)</formula>
    </cfRule>
  </conditionalFormatting>
  <conditionalFormatting sqref="A39:B39">
    <cfRule type="expression" dxfId="256" priority="6">
      <formula>IF(AND($B$30="Yes",$B$39&gt;0),TRUE,FALSE)</formula>
    </cfRule>
  </conditionalFormatting>
  <conditionalFormatting sqref="A40:B40">
    <cfRule type="expression" dxfId="255" priority="5">
      <formula>IF(AND($B$30="Yes",$B$40&gt;0),TRUE,FALSE)</formula>
    </cfRule>
  </conditionalFormatting>
  <conditionalFormatting sqref="B35">
    <cfRule type="expression" dxfId="254" priority="55">
      <formula>IF($B$30="No",TRUE,FALSE)</formula>
    </cfRule>
  </conditionalFormatting>
  <conditionalFormatting sqref="A34">
    <cfRule type="expression" dxfId="253" priority="22">
      <formula>IF($B$30="No",TRUE,FALSE)</formula>
    </cfRule>
  </conditionalFormatting>
  <conditionalFormatting sqref="A35">
    <cfRule type="expression" dxfId="252" priority="14">
      <formula>IF($B$30="No",TRUE,FALSE)</formula>
    </cfRule>
  </conditionalFormatting>
  <conditionalFormatting sqref="A31:B31">
    <cfRule type="expression" dxfId="251" priority="13">
      <formula>IF($B$30="No",TRUE,FALSE)</formula>
    </cfRule>
  </conditionalFormatting>
  <conditionalFormatting sqref="A39">
    <cfRule type="expression" dxfId="250" priority="16">
      <formula>IF($B$30="No",TRUE,FALSE)</formula>
    </cfRule>
  </conditionalFormatting>
  <conditionalFormatting sqref="A40">
    <cfRule type="expression" dxfId="249" priority="15">
      <formula>IF($B$30="No",TRUE,FALSE)</formula>
    </cfRule>
  </conditionalFormatting>
  <conditionalFormatting sqref="A31:B33">
    <cfRule type="expression" dxfId="248" priority="387">
      <formula>IF(OR(AND($B$30="Yes",$B$34&gt;0),AND($B$30="Yes",$B$35&gt;0)),TRUE,FALSE)</formula>
    </cfRule>
  </conditionalFormatting>
  <conditionalFormatting sqref="A36:B38">
    <cfRule type="expression" dxfId="247" priority="388">
      <formula>IF(OR(AND($B$30="Yes",$B$39&gt;0),AND($B$30="Yes",$B$40&gt;0)),TRUE,FALSE)</formula>
    </cfRule>
    <cfRule type="expression" dxfId="246" priority="389">
      <formula>IF($B$30="No",TRUE,FALSE)</formula>
    </cfRule>
  </conditionalFormatting>
  <dataValidations count="1">
    <dataValidation type="custom" operator="equal" allowBlank="1" showInputMessage="1" showErrorMessage="1" errorTitle="11 numbers required" error="You must enter 11 numbers in this field._x000a_Other characters are not allowed." promptTitle="Character limit" prompt="Your ABN will normally have 11 digits. " sqref="A28:B28" xr:uid="{4EE52210-610F-4619-BBDA-78974BAD8E32}">
      <formula1>AND(LEN(A28)=11,ISNUMBER(A28))</formula1>
    </dataValidation>
  </dataValidations>
  <hyperlinks>
    <hyperlink ref="A8" location="'Project pool deduction'!A11" display="• Things you need to know" xr:uid="{D17C75C9-3011-41D1-9949-763EA3B48B32}"/>
    <hyperlink ref="A9" location="'Project pool deduction'!A16" display="• Enter your information here to allow your project pool and closing pool balance to be worked out" xr:uid="{4475C0B0-FD9A-4222-998D-C3548EF4B7AD}"/>
    <hyperlink ref="A11" location="'Project pool deduction'!A33" display="• Result - your project pool deduction and closing pool value is detailed here" xr:uid="{87F0D457-F4D5-4474-B990-3F94F06628E3}"/>
    <hyperlink ref="A10" location="'Project pool deduction'!A31" display="• Guidance for field entries - to help you correctly complete the calculator" xr:uid="{D5D3971B-9C31-4772-B152-8E7425235171}"/>
    <hyperlink ref="A8:B8" location="'Small business boosts calc'!A12" display="• Things to know" xr:uid="{C9319EEF-0CB8-4E83-A22E-C4772529DC21}"/>
    <hyperlink ref="A9:B9" location="'Small business boosts calc'!A19" display="• Enter your information here to allow each of your Boost amounts to be worked out" xr:uid="{09602029-DF02-45A8-9DD1-DDF28DD4FF09}"/>
    <hyperlink ref="A10:B10" location="'Small business boosts calc'!A41" display="• Guidance for field entries - helps you correctly complete the calculator" xr:uid="{B53B2EEF-5DD9-490C-9173-E0BF027AFE91}"/>
    <hyperlink ref="A11:B11" location="'Small business boosts calc'!A43" display="• Result - Confirms your expenditure, boost amounts and where to enter them in myTax" xr:uid="{C2F2221D-B371-4E76-A269-CA2872027D8D}"/>
    <hyperlink ref="A16" r:id="rId1" xr:uid="{D2C6DAD4-50A5-4A07-A11A-5A6CCBAA652E}"/>
  </hyperlinks>
  <printOptions horizontalCentered="1" verticalCentered="1"/>
  <pageMargins left="0.23622047244094491" right="0.23622047244094491" top="0.55118110236220474" bottom="0.39370078740157483" header="0.31496062992125984" footer="0.31496062992125984"/>
  <pageSetup paperSize="9" scale="90" orientation="portrait" horizontalDpi="300" verticalDpi="300" r:id="rId2"/>
  <rowBreaks count="1" manualBreakCount="1">
    <brk id="35" max="16383" man="1"/>
  </rowBreaks>
  <extLst>
    <ext xmlns:x14="http://schemas.microsoft.com/office/spreadsheetml/2009/9/main" uri="{CCE6A557-97BC-4b89-ADB6-D9C93CAAB3DF}">
      <x14:dataValidations xmlns:xm="http://schemas.microsoft.com/office/excel/2006/main" count="7">
        <x14:dataValidation type="list" allowBlank="1" showInputMessage="1" showErrorMessage="1" errorTitle="Choose from the dropdown list" error="Cancel then choose from the dropdown list" xr:uid="{6FE9CB25-6C9A-4E00-AAEE-3E783EB032DB}">
          <x14:formula1>
            <xm:f>' Reference module'!$B$464:$B$466</xm:f>
          </x14:formula1>
          <xm:sqref>B30</xm:sqref>
        </x14:dataValidation>
        <x14:dataValidation type="decimal" allowBlank="1" showInputMessage="1" showErrorMessage="1" errorTitle="Please check your entry" error="Value cannot be negative._x000a_Value cannot be greater than $100,000_x000a_Text cannot be entered." promptTitle="A $100,000 limit applies" prompt="For the purpose of calculating a boost, a $100,000 expenditure limit applies for each income year._x000a_(You can deduct valid expenditure over $100,000 in each year, but the additional amount does not count toward the boost calculation.)" xr:uid="{57837B6F-1589-45B4-BD17-0E33E371005D}">
          <x14:formula1>
            <xm:f>' Reference module'!B663</xm:f>
          </x14:formula1>
          <x14:formula2>
            <xm:f>' Reference module'!B664</xm:f>
          </x14:formula2>
          <xm:sqref>B40</xm:sqref>
        </x14:dataValidation>
        <x14:dataValidation type="decimal" allowBlank="1" showInputMessage="1" showErrorMessage="1" errorTitle="Please check your entry" error="Value cannot be greater than $100,000._x000a_Value cannot be negative._x000a_Text cannot be entered." promptTitle="A $100,000 limit applies" prompt="For the purpose of calculating the boost, a $100,000 expenditure limit applies for each income year._x000a_(You can deduct valid expenditure over $100,000 in each year but the additional amount does not count toward the boost calculation.)" xr:uid="{CE8563AF-C5C5-444E-8444-6DD2F33429A3}">
          <x14:formula1>
            <xm:f>' Reference module'!B663</xm:f>
          </x14:formula1>
          <x14:formula2>
            <xm:f>' Reference module'!B664</xm:f>
          </x14:formula2>
          <xm:sqref>B39</xm:sqref>
        </x14:dataValidation>
        <x14:dataValidation type="decimal" allowBlank="1" showInputMessage="1" showErrorMessage="1" errorTitle="Please check your entry" error="Number cannot be zero - leave blank if not claiming._x000a_Number cannot be negative._x000a_Number cannot be greater than 999999.99_x000a_Text cannot be entered." xr:uid="{8EEB5F07-4A46-4309-9201-D2315A82B86D}">
          <x14:formula1>
            <xm:f>' Reference module'!B537</xm:f>
          </x14:formula1>
          <x14:formula2>
            <xm:f>' Reference module'!B538</xm:f>
          </x14:formula2>
          <xm:sqref>B35</xm:sqref>
        </x14:dataValidation>
        <x14:dataValidation type="decimal" allowBlank="1" showInputMessage="1" showErrorMessage="1" xr:uid="{6DF380FD-087A-4CA0-B7AD-90752F984AA2}">
          <x14:formula1>
            <xm:f>' Reference module'!B537</xm:f>
          </x14:formula1>
          <x14:formula2>
            <xm:f>' Reference module'!B538</xm:f>
          </x14:formula2>
          <xm:sqref>B34</xm:sqref>
        </x14:dataValidation>
        <x14:dataValidation type="textLength" operator="lessThan" allowBlank="1" showInputMessage="1" showErrorMessage="1" errorTitle="Field size limit" error="The number of characters that you may enter is limited to 50." promptTitle="Character limit" prompt="You may enter up to 75 alphabetic characters." xr:uid="{C6B581DD-1CEB-4E2B-8D2A-864AAC516B47}">
          <x14:formula1>
            <xm:f>' Reference module'!B375</xm:f>
          </x14:formula1>
          <xm:sqref>A26:B26</xm:sqref>
        </x14:dataValidation>
        <x14:dataValidation type="textLength" operator="lessThan" allowBlank="1" showInputMessage="1" showErrorMessage="1" errorTitle="Field size limit" error="The number of characters that you may enter is limited to 75." xr:uid="{7DA81526-1C5B-402B-81BC-4D5590FDE92B}">
          <x14:formula1>
            <xm:f>' Reference module'!B376</xm:f>
          </x14:formula1>
          <xm:sqref>A27:B27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C1F7-5632-4089-A73F-2899E727D823}">
  <dimension ref="A1:K41"/>
  <sheetViews>
    <sheetView workbookViewId="0">
      <selection activeCell="B19" sqref="B19:E19"/>
    </sheetView>
  </sheetViews>
  <sheetFormatPr defaultRowHeight="15" x14ac:dyDescent="0.25"/>
  <cols>
    <col min="1" max="1" width="2.5703125" customWidth="1"/>
    <col min="2" max="5" width="20.42578125" customWidth="1"/>
    <col min="6" max="6" width="2.5703125" customWidth="1"/>
  </cols>
  <sheetData>
    <row r="1" spans="1:6" ht="18" x14ac:dyDescent="0.25">
      <c r="A1" s="59" t="s">
        <v>163</v>
      </c>
      <c r="B1" s="145"/>
      <c r="C1" s="145"/>
      <c r="D1" s="145"/>
      <c r="E1" s="145"/>
      <c r="F1" s="146"/>
    </row>
    <row r="2" spans="1:6" ht="18.75" thickBot="1" x14ac:dyDescent="0.3">
      <c r="A2" s="62"/>
      <c r="B2" s="144"/>
      <c r="C2" s="144"/>
      <c r="D2" s="144"/>
      <c r="E2" s="144"/>
      <c r="F2" s="63"/>
    </row>
    <row r="3" spans="1:6" ht="15.75" thickBot="1" x14ac:dyDescent="0.3">
      <c r="A3" s="57" t="s">
        <v>21</v>
      </c>
      <c r="B3" s="58"/>
      <c r="C3" s="58"/>
      <c r="D3" s="58"/>
      <c r="E3" s="58"/>
      <c r="F3" s="58"/>
    </row>
    <row r="4" spans="1:6" x14ac:dyDescent="0.25">
      <c r="A4" s="64"/>
      <c r="B4" s="52" t="s">
        <v>59</v>
      </c>
      <c r="C4" s="128" t="str">
        <f>CONCATENATE("V "&amp;TEXT(MAX('Version control and About'!B19:B25),"0.00")&amp;"")</f>
        <v>V 1.00</v>
      </c>
      <c r="D4" s="56" t="s">
        <v>22</v>
      </c>
      <c r="E4" s="131">
        <f>MAX('Version control and About'!C19:C25)</f>
        <v>45070</v>
      </c>
      <c r="F4" s="63"/>
    </row>
    <row r="5" spans="1:6" x14ac:dyDescent="0.25">
      <c r="A5" s="64"/>
      <c r="B5" s="52" t="s">
        <v>23</v>
      </c>
      <c r="C5" s="14" t="s">
        <v>24</v>
      </c>
      <c r="D5" s="53"/>
      <c r="E5" s="53"/>
      <c r="F5" s="63"/>
    </row>
    <row r="6" spans="1:6" x14ac:dyDescent="0.25">
      <c r="A6" s="64"/>
      <c r="B6" s="53"/>
      <c r="C6" s="14" t="s">
        <v>25</v>
      </c>
      <c r="D6" s="53"/>
      <c r="E6" s="53"/>
      <c r="F6" s="63"/>
    </row>
    <row r="7" spans="1:6" x14ac:dyDescent="0.25">
      <c r="A7" s="64"/>
      <c r="B7" s="52" t="s">
        <v>26</v>
      </c>
      <c r="C7" s="53"/>
      <c r="D7" s="53"/>
      <c r="E7" s="53"/>
      <c r="F7" s="63"/>
    </row>
    <row r="8" spans="1:6" x14ac:dyDescent="0.25">
      <c r="A8" s="64"/>
      <c r="B8" s="53" t="s">
        <v>27</v>
      </c>
      <c r="C8" s="53"/>
      <c r="D8" s="53"/>
      <c r="E8" s="53"/>
      <c r="F8" s="63"/>
    </row>
    <row r="9" spans="1:6" x14ac:dyDescent="0.25">
      <c r="A9" s="64"/>
      <c r="B9" s="55" t="s">
        <v>28</v>
      </c>
      <c r="C9" s="55" t="s">
        <v>29</v>
      </c>
      <c r="D9" s="55" t="s">
        <v>30</v>
      </c>
      <c r="E9" s="55" t="s">
        <v>22</v>
      </c>
      <c r="F9" s="63"/>
    </row>
    <row r="10" spans="1:6" ht="26.25" x14ac:dyDescent="0.25">
      <c r="A10" s="64"/>
      <c r="B10" s="275" t="s">
        <v>461</v>
      </c>
      <c r="C10" s="276" t="s">
        <v>462</v>
      </c>
      <c r="D10" s="277">
        <v>1</v>
      </c>
      <c r="E10" s="278">
        <v>45070</v>
      </c>
      <c r="F10" s="63"/>
    </row>
    <row r="11" spans="1:6" x14ac:dyDescent="0.25">
      <c r="A11" s="64"/>
      <c r="B11" s="54"/>
      <c r="C11" s="54"/>
      <c r="D11" s="54"/>
      <c r="E11" s="54"/>
      <c r="F11" s="63"/>
    </row>
    <row r="12" spans="1:6" x14ac:dyDescent="0.25">
      <c r="A12" s="64"/>
      <c r="B12" s="53" t="s">
        <v>31</v>
      </c>
      <c r="C12" s="53"/>
      <c r="D12" s="53"/>
      <c r="E12" s="53"/>
      <c r="F12" s="63"/>
    </row>
    <row r="13" spans="1:6" x14ac:dyDescent="0.25">
      <c r="A13" s="64"/>
      <c r="B13" s="55" t="s">
        <v>28</v>
      </c>
      <c r="C13" s="55" t="s">
        <v>29</v>
      </c>
      <c r="D13" s="55" t="s">
        <v>30</v>
      </c>
      <c r="E13" s="55" t="s">
        <v>22</v>
      </c>
      <c r="F13" s="63"/>
    </row>
    <row r="14" spans="1:6" ht="26.25" x14ac:dyDescent="0.25">
      <c r="A14" s="64"/>
      <c r="B14" s="129" t="s">
        <v>24</v>
      </c>
      <c r="C14" s="130" t="s">
        <v>228</v>
      </c>
      <c r="D14" s="277">
        <v>1</v>
      </c>
      <c r="E14" s="278">
        <v>45070</v>
      </c>
      <c r="F14" s="63"/>
    </row>
    <row r="15" spans="1:6" x14ac:dyDescent="0.25">
      <c r="A15" s="64"/>
      <c r="B15" s="53"/>
      <c r="C15" s="53"/>
      <c r="D15" s="53"/>
      <c r="E15" s="53"/>
      <c r="F15" s="63"/>
    </row>
    <row r="16" spans="1:6" x14ac:dyDescent="0.25">
      <c r="A16" s="64"/>
      <c r="B16" s="52" t="s">
        <v>32</v>
      </c>
      <c r="C16" s="53"/>
      <c r="D16" s="53"/>
      <c r="E16" s="53"/>
      <c r="F16" s="63"/>
    </row>
    <row r="17" spans="1:11" x14ac:dyDescent="0.25">
      <c r="A17" s="64"/>
      <c r="B17" s="55" t="s">
        <v>33</v>
      </c>
      <c r="C17" s="55" t="s">
        <v>34</v>
      </c>
      <c r="D17" s="55" t="s">
        <v>35</v>
      </c>
      <c r="E17" s="55" t="s">
        <v>36</v>
      </c>
      <c r="F17" s="63"/>
    </row>
    <row r="18" spans="1:11" ht="30" customHeight="1" x14ac:dyDescent="0.25">
      <c r="A18" s="64"/>
      <c r="B18" s="15" t="s">
        <v>230</v>
      </c>
      <c r="C18" s="16">
        <v>45054</v>
      </c>
      <c r="D18" s="15" t="s">
        <v>25</v>
      </c>
      <c r="E18" s="15" t="s">
        <v>229</v>
      </c>
      <c r="F18" s="63"/>
    </row>
    <row r="19" spans="1:11" ht="25.5" x14ac:dyDescent="0.25">
      <c r="A19" s="64"/>
      <c r="B19" s="279">
        <v>1</v>
      </c>
      <c r="C19" s="280">
        <v>45070</v>
      </c>
      <c r="D19" s="281" t="s">
        <v>25</v>
      </c>
      <c r="E19" s="281" t="s">
        <v>463</v>
      </c>
      <c r="F19" s="63"/>
    </row>
    <row r="20" spans="1:11" x14ac:dyDescent="0.25">
      <c r="A20" s="64"/>
      <c r="B20" s="127"/>
      <c r="C20" s="16"/>
      <c r="D20" s="15"/>
      <c r="E20" s="15"/>
      <c r="F20" s="63"/>
      <c r="K20" s="134"/>
    </row>
    <row r="21" spans="1:11" ht="70.5" customHeight="1" x14ac:dyDescent="0.25">
      <c r="A21" s="64"/>
      <c r="B21" s="127"/>
      <c r="C21" s="16"/>
      <c r="D21" s="15"/>
      <c r="E21" s="15"/>
      <c r="F21" s="63"/>
    </row>
    <row r="22" spans="1:11" x14ac:dyDescent="0.25">
      <c r="A22" s="64"/>
      <c r="B22" s="127"/>
      <c r="C22" s="15"/>
      <c r="D22" s="15"/>
      <c r="E22" s="15"/>
      <c r="F22" s="63"/>
    </row>
    <row r="23" spans="1:11" x14ac:dyDescent="0.25">
      <c r="A23" s="64"/>
      <c r="B23" s="127"/>
      <c r="C23" s="15"/>
      <c r="D23" s="15"/>
      <c r="E23" s="15"/>
      <c r="F23" s="63"/>
    </row>
    <row r="24" spans="1:11" x14ac:dyDescent="0.25">
      <c r="A24" s="64"/>
      <c r="B24" s="127"/>
      <c r="C24" s="15"/>
      <c r="D24" s="15"/>
      <c r="E24" s="15"/>
      <c r="F24" s="63"/>
    </row>
    <row r="25" spans="1:11" x14ac:dyDescent="0.25">
      <c r="A25" s="64"/>
      <c r="B25" s="127"/>
      <c r="C25" s="16"/>
      <c r="D25" s="15"/>
      <c r="E25" s="15"/>
      <c r="F25" s="63"/>
    </row>
    <row r="26" spans="1:11" ht="15.75" thickBot="1" x14ac:dyDescent="0.3">
      <c r="A26" s="64"/>
      <c r="B26" s="53"/>
      <c r="C26" s="53"/>
      <c r="D26" s="53"/>
      <c r="E26" s="53"/>
      <c r="F26" s="63"/>
    </row>
    <row r="27" spans="1:11" ht="15.75" thickBot="1" x14ac:dyDescent="0.3">
      <c r="A27" s="57" t="s">
        <v>37</v>
      </c>
      <c r="B27" s="65"/>
      <c r="C27" s="65"/>
      <c r="D27" s="65"/>
      <c r="E27" s="65"/>
      <c r="F27" s="58"/>
    </row>
    <row r="28" spans="1:11" x14ac:dyDescent="0.25">
      <c r="A28" s="64"/>
      <c r="B28" s="55" t="s">
        <v>38</v>
      </c>
      <c r="C28" s="55" t="s">
        <v>39</v>
      </c>
      <c r="D28" s="55" t="s">
        <v>40</v>
      </c>
      <c r="E28" s="55" t="s">
        <v>41</v>
      </c>
      <c r="F28" s="146"/>
    </row>
    <row r="29" spans="1:11" ht="36" x14ac:dyDescent="0.25">
      <c r="A29" s="64"/>
      <c r="B29" s="342" t="s">
        <v>452</v>
      </c>
      <c r="C29" s="270" t="s">
        <v>17</v>
      </c>
      <c r="D29" s="17" t="s">
        <v>42</v>
      </c>
      <c r="E29" s="345" t="s">
        <v>43</v>
      </c>
      <c r="F29" s="63"/>
    </row>
    <row r="30" spans="1:11" ht="51" x14ac:dyDescent="0.25">
      <c r="A30" s="64"/>
      <c r="B30" s="343"/>
      <c r="C30" s="271" t="s">
        <v>301</v>
      </c>
      <c r="D30" s="160" t="s">
        <v>57</v>
      </c>
      <c r="E30" s="346"/>
      <c r="F30" s="63"/>
    </row>
    <row r="31" spans="1:11" ht="51" x14ac:dyDescent="0.25">
      <c r="A31" s="64"/>
      <c r="B31" s="343"/>
      <c r="C31" s="271" t="s">
        <v>56</v>
      </c>
      <c r="D31" s="160" t="s">
        <v>58</v>
      </c>
      <c r="E31" s="346"/>
      <c r="F31" s="63"/>
    </row>
    <row r="32" spans="1:11" ht="24" x14ac:dyDescent="0.25">
      <c r="A32" s="64"/>
      <c r="B32" s="344"/>
      <c r="C32" s="272" t="s">
        <v>320</v>
      </c>
      <c r="D32" s="18" t="s">
        <v>44</v>
      </c>
      <c r="E32" s="347"/>
      <c r="F32" s="63"/>
    </row>
    <row r="33" spans="1:6" ht="24.75" x14ac:dyDescent="0.25">
      <c r="A33" s="64"/>
      <c r="B33" s="348" t="s">
        <v>45</v>
      </c>
      <c r="C33" s="25" t="s">
        <v>21</v>
      </c>
      <c r="D33" s="19" t="s">
        <v>46</v>
      </c>
      <c r="E33" s="345" t="s">
        <v>47</v>
      </c>
      <c r="F33" s="63"/>
    </row>
    <row r="34" spans="1:6" ht="36.75" x14ac:dyDescent="0.25">
      <c r="A34" s="64"/>
      <c r="B34" s="349"/>
      <c r="C34" s="133" t="s">
        <v>37</v>
      </c>
      <c r="D34" s="20" t="s">
        <v>48</v>
      </c>
      <c r="E34" s="347"/>
      <c r="F34" s="63"/>
    </row>
    <row r="35" spans="1:6" ht="36.75" x14ac:dyDescent="0.25">
      <c r="A35" s="64"/>
      <c r="B35" s="21" t="s">
        <v>50</v>
      </c>
      <c r="C35" s="26" t="s">
        <v>51</v>
      </c>
      <c r="D35" s="22" t="s">
        <v>49</v>
      </c>
      <c r="E35" s="23" t="s">
        <v>47</v>
      </c>
      <c r="F35" s="63"/>
    </row>
    <row r="36" spans="1:6" ht="24.75" x14ac:dyDescent="0.25">
      <c r="A36" s="64"/>
      <c r="B36" s="21" t="s">
        <v>52</v>
      </c>
      <c r="C36" s="26" t="s">
        <v>53</v>
      </c>
      <c r="D36" s="22" t="s">
        <v>54</v>
      </c>
      <c r="E36" s="24" t="s">
        <v>47</v>
      </c>
      <c r="F36" s="63"/>
    </row>
    <row r="37" spans="1:6" ht="15.75" thickBot="1" x14ac:dyDescent="0.3">
      <c r="A37" s="64"/>
      <c r="B37" s="161"/>
      <c r="C37" s="161"/>
      <c r="D37" s="161"/>
      <c r="E37" s="161"/>
      <c r="F37" s="95"/>
    </row>
    <row r="38" spans="1:6" ht="15.75" thickBot="1" x14ac:dyDescent="0.3">
      <c r="A38" s="57" t="s">
        <v>55</v>
      </c>
      <c r="B38" s="65"/>
      <c r="C38" s="65"/>
      <c r="D38" s="65"/>
      <c r="E38" s="65"/>
      <c r="F38" s="58"/>
    </row>
    <row r="39" spans="1:6" x14ac:dyDescent="0.25">
      <c r="A39" s="156"/>
      <c r="B39" s="154" t="s">
        <v>245</v>
      </c>
      <c r="C39" s="66"/>
      <c r="D39" s="66"/>
      <c r="E39" s="67"/>
      <c r="F39" s="146"/>
    </row>
    <row r="40" spans="1:6" ht="15.75" thickBot="1" x14ac:dyDescent="0.3">
      <c r="A40" s="64"/>
      <c r="B40" s="155" t="s">
        <v>246</v>
      </c>
      <c r="C40" s="68"/>
      <c r="D40" s="68"/>
      <c r="E40" s="69"/>
      <c r="F40" s="63"/>
    </row>
    <row r="41" spans="1:6" ht="15.75" thickBot="1" x14ac:dyDescent="0.3">
      <c r="A41" s="157"/>
      <c r="B41" s="158"/>
      <c r="C41" s="158"/>
      <c r="D41" s="158"/>
      <c r="E41" s="158"/>
      <c r="F41" s="159"/>
    </row>
  </sheetData>
  <sheetProtection algorithmName="SHA-256" hashValue="VGFG6P1xV04ccAc879uMYCEj1HwcGujKMeDae49vbg4=" saltValue="jFl3eAf0535q5iuXmWd8mw==" spinCount="100000" sheet="1" objects="1" scenarios="1"/>
  <mergeCells count="4">
    <mergeCell ref="B29:B32"/>
    <mergeCell ref="E29:E32"/>
    <mergeCell ref="B33:B34"/>
    <mergeCell ref="E33:E34"/>
  </mergeCells>
  <hyperlinks>
    <hyperlink ref="B35" location="' Reference module'!A1" display="Reference module" xr:uid="{714ED4CF-F388-4209-80DF-086F8552385D}"/>
    <hyperlink ref="B36" location="'Test module'!A1" display="Testing module" xr:uid="{FA7E2010-095B-411D-9645-47603DEA16FC}"/>
    <hyperlink ref="C29" location="'Small business boosts calc'!A4" display="Introduction" xr:uid="{09FC1A50-E7B0-4E38-851F-4E95D10641BF}"/>
    <hyperlink ref="C30" location="'Small business boosts calc'!A19" display="Enter your information here to allow your boosts to be worked out" xr:uid="{7CA4AC1E-2F28-4BFA-8FD1-DA8329B569EB}"/>
    <hyperlink ref="C32" location="'Small business boosts calc'!A43" display="Boost results" xr:uid="{01A86442-F80B-46CD-8BD3-1DB2850EAEE0}"/>
    <hyperlink ref="C33" location="'Version Control and About'!A3" display="Version control" xr:uid="{502D6497-D45C-4C87-B160-722B135622C1}"/>
    <hyperlink ref="C34" location="'Version control and About'!A27" display="About this workbook" xr:uid="{1C89409E-4DDE-4A0F-B86C-A19A97B89C74}"/>
    <hyperlink ref="B33:B34" location="'Version Control and About'!A1" display="Version Control and About" xr:uid="{5A1ABAE4-A03E-4055-A2B5-68320729A2F9}"/>
    <hyperlink ref="C31" location="'Small business boosts calc'!A41" display="Guidance on field entries - Check here for messages on your entries" xr:uid="{2F9A3A63-A8E6-4E75-9955-580BECD0A215}"/>
    <hyperlink ref="B29:B32" location="'Version control and About'!A1" display="Small Business boosts calculator" xr:uid="{6C463918-1475-4F73-9942-4F1E9F0ED791}"/>
    <hyperlink ref="B39" r:id="rId1" xr:uid="{A57DF129-5D41-4321-B2B2-62A83002E0FE}"/>
  </hyperlinks>
  <pageMargins left="0.7" right="0.7" top="0.75" bottom="0.75" header="0.3" footer="0.3"/>
  <pageSetup paperSize="9" orientation="portrait" horizontalDpi="300" verticalDpi="300" r:id="rId2"/>
  <ignoredErrors>
    <ignoredError sqref="E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BEE4-EC5E-45B7-A49F-350AFB380E56}">
  <sheetPr>
    <pageSetUpPr fitToPage="1"/>
  </sheetPr>
  <dimension ref="A1:V816"/>
  <sheetViews>
    <sheetView zoomScale="80" zoomScaleNormal="80" workbookViewId="0"/>
  </sheetViews>
  <sheetFormatPr defaultRowHeight="14.25" x14ac:dyDescent="0.2"/>
  <cols>
    <col min="1" max="1" width="24.5703125" style="6" customWidth="1"/>
    <col min="2" max="2" width="17.5703125" style="6" customWidth="1"/>
    <col min="3" max="3" width="17" style="6" customWidth="1"/>
    <col min="4" max="4" width="16.85546875" style="6" customWidth="1"/>
    <col min="5" max="5" width="16.85546875" style="12" customWidth="1"/>
    <col min="6" max="6" width="14.28515625" style="6" customWidth="1"/>
    <col min="7" max="7" width="27.7109375" style="6" customWidth="1"/>
    <col min="8" max="8" width="13.28515625" style="6" customWidth="1"/>
    <col min="9" max="9" width="16" style="103" customWidth="1"/>
    <col min="10" max="10" width="12.42578125" style="6" customWidth="1"/>
    <col min="11" max="11" width="18.7109375" style="12" customWidth="1"/>
    <col min="12" max="12" width="18" style="118" customWidth="1"/>
    <col min="13" max="13" width="16" style="12" customWidth="1"/>
    <col min="14" max="14" width="22.28515625" style="6" customWidth="1"/>
    <col min="15" max="15" width="12" style="6" customWidth="1"/>
    <col min="16" max="17" width="12" style="12" customWidth="1"/>
    <col min="18" max="20" width="9.140625" style="6"/>
    <col min="21" max="21" width="12.140625" style="6" customWidth="1"/>
    <col min="22" max="16384" width="9.140625" style="6"/>
  </cols>
  <sheetData>
    <row r="1" spans="1:21" customFormat="1" ht="18.75" thickBot="1" x14ac:dyDescent="0.3">
      <c r="A1" s="59" t="s">
        <v>164</v>
      </c>
      <c r="B1" s="60"/>
      <c r="C1" s="60"/>
      <c r="D1" s="60"/>
      <c r="E1" s="60"/>
      <c r="F1" s="60"/>
      <c r="G1" s="60"/>
      <c r="H1" s="61"/>
      <c r="I1" s="102"/>
      <c r="J1" s="6"/>
      <c r="K1" s="85" t="s">
        <v>224</v>
      </c>
      <c r="L1" s="119" t="s">
        <v>223</v>
      </c>
      <c r="M1" s="2"/>
      <c r="N1" s="85" t="s">
        <v>109</v>
      </c>
      <c r="O1" s="86"/>
      <c r="P1" s="86"/>
      <c r="Q1" s="86"/>
      <c r="R1" s="86"/>
      <c r="S1" s="86"/>
      <c r="T1" s="86"/>
      <c r="U1" s="87"/>
    </row>
    <row r="2" spans="1:21" customFormat="1" ht="18.75" thickBot="1" x14ac:dyDescent="0.3">
      <c r="A2" s="62"/>
      <c r="B2" s="42"/>
      <c r="C2" s="42"/>
      <c r="D2" s="42"/>
      <c r="E2" s="42"/>
      <c r="F2" s="42"/>
      <c r="G2" s="42"/>
      <c r="H2" s="63"/>
      <c r="I2" s="102"/>
      <c r="J2" s="6"/>
      <c r="K2" s="120" t="s">
        <v>67</v>
      </c>
      <c r="L2" s="120"/>
      <c r="M2" s="2"/>
      <c r="N2" s="85" t="s">
        <v>110</v>
      </c>
      <c r="O2" s="88" t="s">
        <v>93</v>
      </c>
      <c r="P2" s="88" t="s">
        <v>104</v>
      </c>
      <c r="Q2" s="88" t="s">
        <v>94</v>
      </c>
      <c r="R2" s="88" t="s">
        <v>95</v>
      </c>
      <c r="S2" s="88" t="s">
        <v>96</v>
      </c>
      <c r="T2" s="88" t="s">
        <v>97</v>
      </c>
      <c r="U2" s="89" t="s">
        <v>112</v>
      </c>
    </row>
    <row r="3" spans="1:21" customFormat="1" ht="15.75" thickBot="1" x14ac:dyDescent="0.3">
      <c r="A3" s="164" t="s">
        <v>148</v>
      </c>
      <c r="B3" s="165" t="s">
        <v>72</v>
      </c>
      <c r="C3" s="162"/>
      <c r="D3" s="162"/>
      <c r="E3" s="162"/>
      <c r="F3" s="162"/>
      <c r="G3" s="162"/>
      <c r="H3" s="163"/>
      <c r="I3" s="102"/>
      <c r="J3" s="6"/>
      <c r="K3" s="120" t="s">
        <v>67</v>
      </c>
      <c r="L3" s="120"/>
      <c r="M3" s="2"/>
      <c r="N3" s="115" t="s">
        <v>132</v>
      </c>
      <c r="O3" s="81" t="s">
        <v>88</v>
      </c>
      <c r="P3" s="81" t="s">
        <v>92</v>
      </c>
      <c r="Q3" s="81">
        <v>11</v>
      </c>
      <c r="R3" s="51" t="s">
        <v>125</v>
      </c>
      <c r="S3" s="81" t="s">
        <v>99</v>
      </c>
      <c r="T3" s="81" t="s">
        <v>89</v>
      </c>
      <c r="U3" s="84" t="s">
        <v>113</v>
      </c>
    </row>
    <row r="4" spans="1:21" customFormat="1" ht="15" x14ac:dyDescent="0.25">
      <c r="A4" s="73" t="s">
        <v>60</v>
      </c>
      <c r="B4" s="42" t="s">
        <v>87</v>
      </c>
      <c r="C4" s="42"/>
      <c r="D4" s="42"/>
      <c r="E4" s="42"/>
      <c r="F4" s="42"/>
      <c r="G4" s="42"/>
      <c r="H4" s="63"/>
      <c r="I4" s="102"/>
      <c r="J4" s="6"/>
      <c r="K4" s="120" t="s">
        <v>67</v>
      </c>
      <c r="L4" s="120"/>
      <c r="M4" s="2"/>
      <c r="N4" s="83" t="s">
        <v>124</v>
      </c>
      <c r="O4" s="51" t="s">
        <v>88</v>
      </c>
      <c r="P4" s="51" t="s">
        <v>92</v>
      </c>
      <c r="Q4" s="51">
        <v>11</v>
      </c>
      <c r="R4" s="51" t="s">
        <v>125</v>
      </c>
      <c r="S4" s="51" t="s">
        <v>99</v>
      </c>
      <c r="T4" s="51" t="s">
        <v>126</v>
      </c>
      <c r="U4" s="82" t="s">
        <v>239</v>
      </c>
    </row>
    <row r="5" spans="1:21" customFormat="1" ht="29.25" x14ac:dyDescent="0.25">
      <c r="A5" s="74"/>
      <c r="B5" s="34" t="str">
        <f>CONCATENATE($O$2&amp;": "&amp;VLOOKUP($B4,$N$3:$U$25,2,0))</f>
        <v>Font: Arial</v>
      </c>
      <c r="C5" s="34" t="str">
        <f>CONCATENATE($P$2&amp;": "&amp;VLOOKUP($B4,$N$3:$U$25,3,0))</f>
        <v>T-face: Normal</v>
      </c>
      <c r="D5" s="34" t="str">
        <f>CONCATENATE($Q$2&amp;": "&amp;VLOOKUP($B4,$N$3:$U$25,4,0))</f>
        <v>Font size: 11</v>
      </c>
      <c r="E5" s="34" t="str">
        <f>CONCATENATE($R$2&amp;": "&amp;VLOOKUP($B4,$N$3:$U$25,5,0))</f>
        <v>Row height: 15</v>
      </c>
      <c r="F5" s="34" t="str">
        <f>CONCATENATE($S$2&amp;": "&amp;VLOOKUP($B4,$N$3:$U$25,6,0))</f>
        <v>Text col: White</v>
      </c>
      <c r="G5" s="34" t="str">
        <f>CONCATENATE($T$2&amp;": "&amp;VLOOKUP($B4,$N$3:$U$25,7,0))</f>
        <v>BG col: White</v>
      </c>
      <c r="H5" s="90" t="str">
        <f>CONCATENATE($U$2&amp;": "&amp;VLOOKUP($B4,$N$3:$U$25,8,0))</f>
        <v>Just: Left</v>
      </c>
      <c r="I5" s="102"/>
      <c r="J5" s="6"/>
      <c r="K5" s="120" t="s">
        <v>67</v>
      </c>
      <c r="L5" s="120"/>
      <c r="M5" s="2"/>
      <c r="N5" s="83" t="s">
        <v>22</v>
      </c>
      <c r="O5" s="51" t="s">
        <v>217</v>
      </c>
      <c r="P5" s="51" t="s">
        <v>92</v>
      </c>
      <c r="Q5" s="51">
        <v>11</v>
      </c>
      <c r="R5" s="51">
        <v>15.75</v>
      </c>
      <c r="S5" s="51" t="s">
        <v>89</v>
      </c>
      <c r="T5" s="51" t="s">
        <v>90</v>
      </c>
      <c r="U5" s="82" t="s">
        <v>113</v>
      </c>
    </row>
    <row r="6" spans="1:21" customFormat="1" ht="15" customHeight="1" x14ac:dyDescent="0.25">
      <c r="A6" s="75" t="s">
        <v>61</v>
      </c>
      <c r="B6" s="42" t="s">
        <v>247</v>
      </c>
      <c r="C6" s="42"/>
      <c r="D6" s="42"/>
      <c r="E6" s="42"/>
      <c r="F6" s="42"/>
      <c r="G6" s="42"/>
      <c r="H6" s="63"/>
      <c r="I6" s="102"/>
      <c r="J6" s="6"/>
      <c r="K6" s="120" t="s">
        <v>67</v>
      </c>
      <c r="L6" s="120"/>
      <c r="M6" s="2"/>
      <c r="N6" s="83" t="s">
        <v>144</v>
      </c>
      <c r="O6" s="51" t="s">
        <v>88</v>
      </c>
      <c r="P6" s="51" t="s">
        <v>92</v>
      </c>
      <c r="Q6" s="51">
        <v>11</v>
      </c>
      <c r="R6" s="51" t="s">
        <v>125</v>
      </c>
      <c r="S6" s="51" t="s">
        <v>99</v>
      </c>
      <c r="T6" s="51" t="s">
        <v>89</v>
      </c>
      <c r="U6" s="82" t="s">
        <v>113</v>
      </c>
    </row>
    <row r="7" spans="1:21" customFormat="1" ht="29.25" customHeight="1" x14ac:dyDescent="0.25">
      <c r="A7" s="75" t="s">
        <v>62</v>
      </c>
      <c r="B7" s="42"/>
      <c r="C7" s="42"/>
      <c r="D7" s="42"/>
      <c r="E7" s="42"/>
      <c r="F7" s="42"/>
      <c r="G7" s="42"/>
      <c r="H7" s="63"/>
      <c r="I7" s="102"/>
      <c r="J7" s="6"/>
      <c r="K7" s="120" t="s">
        <v>67</v>
      </c>
      <c r="L7" s="120"/>
      <c r="M7" s="2"/>
      <c r="N7" s="83" t="s">
        <v>374</v>
      </c>
      <c r="O7" s="51" t="s">
        <v>88</v>
      </c>
      <c r="P7" s="51" t="s">
        <v>91</v>
      </c>
      <c r="Q7" s="51">
        <v>11</v>
      </c>
      <c r="R7" s="51" t="s">
        <v>125</v>
      </c>
      <c r="S7" s="51" t="s">
        <v>99</v>
      </c>
      <c r="T7" s="51" t="s">
        <v>89</v>
      </c>
      <c r="U7" s="82" t="s">
        <v>113</v>
      </c>
    </row>
    <row r="8" spans="1:21" customFormat="1" ht="32.25" customHeight="1" x14ac:dyDescent="0.25">
      <c r="A8" s="76" t="s">
        <v>63</v>
      </c>
      <c r="B8" s="42" t="s">
        <v>68</v>
      </c>
      <c r="C8" s="42"/>
      <c r="D8" s="42"/>
      <c r="E8" s="42"/>
      <c r="F8" s="42"/>
      <c r="G8" s="42"/>
      <c r="H8" s="63"/>
      <c r="I8" s="102"/>
      <c r="J8" s="6"/>
      <c r="K8" s="120" t="s">
        <v>67</v>
      </c>
      <c r="L8" s="120"/>
      <c r="M8" s="2"/>
      <c r="N8" s="116" t="s">
        <v>87</v>
      </c>
      <c r="O8" s="51" t="s">
        <v>88</v>
      </c>
      <c r="P8" s="51" t="s">
        <v>92</v>
      </c>
      <c r="Q8" s="51">
        <v>11</v>
      </c>
      <c r="R8" s="51">
        <v>15</v>
      </c>
      <c r="S8" s="51" t="s">
        <v>89</v>
      </c>
      <c r="T8" s="51" t="s">
        <v>89</v>
      </c>
      <c r="U8" s="82" t="s">
        <v>113</v>
      </c>
    </row>
    <row r="9" spans="1:21" customFormat="1" ht="28.5" customHeight="1" x14ac:dyDescent="0.25">
      <c r="A9" s="76" t="s">
        <v>60</v>
      </c>
      <c r="B9" s="352" t="s">
        <v>191</v>
      </c>
      <c r="C9" s="352"/>
      <c r="D9" s="352"/>
      <c r="E9" s="352"/>
      <c r="F9" s="352"/>
      <c r="G9" s="352"/>
      <c r="H9" s="91"/>
      <c r="I9" s="102"/>
      <c r="J9" s="6"/>
      <c r="K9" s="120" t="s">
        <v>67</v>
      </c>
      <c r="L9" s="120"/>
      <c r="M9" s="2"/>
      <c r="N9" s="116" t="s">
        <v>80</v>
      </c>
      <c r="O9" s="51" t="s">
        <v>88</v>
      </c>
      <c r="P9" s="51" t="s">
        <v>103</v>
      </c>
      <c r="Q9" s="51">
        <v>11</v>
      </c>
      <c r="R9" s="51">
        <v>15</v>
      </c>
      <c r="S9" s="51" t="s">
        <v>102</v>
      </c>
      <c r="T9" s="51" t="s">
        <v>89</v>
      </c>
      <c r="U9" s="82" t="s">
        <v>113</v>
      </c>
    </row>
    <row r="10" spans="1:21" customFormat="1" ht="15" x14ac:dyDescent="0.25">
      <c r="A10" s="76" t="s">
        <v>134</v>
      </c>
      <c r="B10" s="42" t="s">
        <v>67</v>
      </c>
      <c r="C10" s="42"/>
      <c r="D10" s="42"/>
      <c r="E10" s="42"/>
      <c r="F10" s="42"/>
      <c r="G10" s="42"/>
      <c r="H10" s="63"/>
      <c r="I10" s="102"/>
      <c r="J10" s="6"/>
      <c r="K10" s="120" t="s">
        <v>67</v>
      </c>
      <c r="L10" s="120"/>
      <c r="M10" s="2"/>
      <c r="N10" s="116" t="s">
        <v>98</v>
      </c>
      <c r="O10" s="51" t="s">
        <v>88</v>
      </c>
      <c r="P10" s="51" t="s">
        <v>91</v>
      </c>
      <c r="Q10" s="51">
        <v>11</v>
      </c>
      <c r="R10" s="51">
        <v>24.75</v>
      </c>
      <c r="S10" s="51" t="s">
        <v>99</v>
      </c>
      <c r="T10" s="51" t="s">
        <v>89</v>
      </c>
      <c r="U10" s="82" t="s">
        <v>113</v>
      </c>
    </row>
    <row r="11" spans="1:21" customFormat="1" ht="29.25" x14ac:dyDescent="0.25">
      <c r="A11" s="76" t="s">
        <v>64</v>
      </c>
      <c r="B11" s="42" t="s">
        <v>67</v>
      </c>
      <c r="C11" s="42"/>
      <c r="D11" s="42"/>
      <c r="E11" s="42"/>
      <c r="F11" s="42"/>
      <c r="G11" s="42"/>
      <c r="H11" s="92"/>
      <c r="I11" s="102"/>
      <c r="J11" s="6"/>
      <c r="K11" s="120" t="s">
        <v>67</v>
      </c>
      <c r="L11" s="120"/>
      <c r="M11" s="2"/>
      <c r="N11" s="83" t="s">
        <v>146</v>
      </c>
      <c r="O11" s="51" t="s">
        <v>88</v>
      </c>
      <c r="P11" s="51" t="s">
        <v>91</v>
      </c>
      <c r="Q11" s="51">
        <v>11</v>
      </c>
      <c r="R11" s="51">
        <v>37.5</v>
      </c>
      <c r="S11" s="51" t="s">
        <v>99</v>
      </c>
      <c r="T11" s="51" t="s">
        <v>89</v>
      </c>
      <c r="U11" s="82" t="s">
        <v>113</v>
      </c>
    </row>
    <row r="12" spans="1:21" customFormat="1" ht="29.25" x14ac:dyDescent="0.25">
      <c r="A12" s="76" t="s">
        <v>65</v>
      </c>
      <c r="B12" s="42" t="s">
        <v>67</v>
      </c>
      <c r="C12" s="42"/>
      <c r="D12" s="42"/>
      <c r="E12" s="42"/>
      <c r="F12" s="42"/>
      <c r="G12" s="42"/>
      <c r="H12" s="92"/>
      <c r="I12" s="102"/>
      <c r="J12" s="6"/>
      <c r="K12" s="120" t="s">
        <v>67</v>
      </c>
      <c r="L12" s="120"/>
      <c r="M12" s="2"/>
      <c r="N12" s="83" t="s">
        <v>108</v>
      </c>
      <c r="O12" s="51" t="s">
        <v>88</v>
      </c>
      <c r="P12" s="51" t="s">
        <v>91</v>
      </c>
      <c r="Q12" s="51">
        <v>11</v>
      </c>
      <c r="R12" s="51">
        <v>24.75</v>
      </c>
      <c r="S12" s="51" t="s">
        <v>99</v>
      </c>
      <c r="T12" s="51" t="s">
        <v>89</v>
      </c>
      <c r="U12" s="82" t="s">
        <v>113</v>
      </c>
    </row>
    <row r="13" spans="1:21" customFormat="1" ht="15" x14ac:dyDescent="0.25">
      <c r="A13" s="76" t="s">
        <v>66</v>
      </c>
      <c r="B13" s="42" t="s">
        <v>67</v>
      </c>
      <c r="C13" s="42"/>
      <c r="D13" s="42"/>
      <c r="E13" s="42"/>
      <c r="F13" s="42"/>
      <c r="G13" s="42"/>
      <c r="H13" s="92"/>
      <c r="I13" s="102"/>
      <c r="J13" s="6"/>
      <c r="K13" s="120" t="s">
        <v>67</v>
      </c>
      <c r="L13" s="120"/>
      <c r="M13" s="2"/>
      <c r="N13" s="116" t="s">
        <v>101</v>
      </c>
      <c r="O13" s="51" t="s">
        <v>88</v>
      </c>
      <c r="P13" s="51" t="s">
        <v>92</v>
      </c>
      <c r="Q13" s="51">
        <v>11</v>
      </c>
      <c r="R13" s="51">
        <v>15</v>
      </c>
      <c r="S13" s="51" t="s">
        <v>99</v>
      </c>
      <c r="T13" s="51" t="s">
        <v>89</v>
      </c>
      <c r="U13" s="82" t="s">
        <v>113</v>
      </c>
    </row>
    <row r="14" spans="1:21" customFormat="1" ht="30" x14ac:dyDescent="0.25">
      <c r="A14" s="77" t="s">
        <v>133</v>
      </c>
      <c r="B14" s="42" t="str">
        <f>IF(B4=$N$4,"Yes","No")</f>
        <v>No</v>
      </c>
      <c r="C14" s="42"/>
      <c r="D14" s="42"/>
      <c r="E14" s="42"/>
      <c r="F14" s="42"/>
      <c r="G14" s="42"/>
      <c r="H14" s="92"/>
      <c r="I14" s="102"/>
      <c r="J14" s="6"/>
      <c r="K14" s="120" t="s">
        <v>67</v>
      </c>
      <c r="L14" s="120"/>
      <c r="M14" s="2"/>
      <c r="N14" s="83" t="s">
        <v>120</v>
      </c>
      <c r="O14" s="51" t="s">
        <v>88</v>
      </c>
      <c r="P14" s="51" t="s">
        <v>92</v>
      </c>
      <c r="Q14" s="51">
        <v>11</v>
      </c>
      <c r="R14" s="51">
        <v>31.5</v>
      </c>
      <c r="S14" s="51" t="s">
        <v>99</v>
      </c>
      <c r="T14" s="51" t="s">
        <v>89</v>
      </c>
      <c r="U14" s="82" t="s">
        <v>113</v>
      </c>
    </row>
    <row r="15" spans="1:21" ht="31.5" customHeight="1" x14ac:dyDescent="0.25">
      <c r="A15" s="75" t="s">
        <v>69</v>
      </c>
      <c r="B15" s="352" t="s">
        <v>70</v>
      </c>
      <c r="C15" s="352"/>
      <c r="D15" s="352"/>
      <c r="E15" s="352"/>
      <c r="F15" s="352"/>
      <c r="G15" s="352"/>
      <c r="H15" s="63"/>
      <c r="K15" s="120" t="s">
        <v>67</v>
      </c>
      <c r="L15" s="120"/>
      <c r="M15" s="2"/>
      <c r="N15" s="83" t="s">
        <v>121</v>
      </c>
      <c r="O15" s="51" t="s">
        <v>88</v>
      </c>
      <c r="P15" s="51" t="s">
        <v>92</v>
      </c>
      <c r="Q15" s="51">
        <v>11</v>
      </c>
      <c r="R15" s="51">
        <v>49.5</v>
      </c>
      <c r="S15" s="51" t="s">
        <v>99</v>
      </c>
      <c r="T15" s="51" t="s">
        <v>89</v>
      </c>
      <c r="U15" s="82" t="s">
        <v>113</v>
      </c>
    </row>
    <row r="16" spans="1:21" s="12" customFormat="1" ht="29.25" thickBot="1" x14ac:dyDescent="0.25">
      <c r="A16" s="78"/>
      <c r="B16" s="42"/>
      <c r="C16" s="42"/>
      <c r="D16" s="42"/>
      <c r="E16" s="42"/>
      <c r="F16" s="42"/>
      <c r="G16" s="42"/>
      <c r="H16" s="63"/>
      <c r="I16" s="103"/>
      <c r="K16" s="120" t="s">
        <v>67</v>
      </c>
      <c r="L16" s="120"/>
      <c r="M16" s="2"/>
      <c r="N16" s="83" t="s">
        <v>212</v>
      </c>
      <c r="O16" s="51" t="s">
        <v>88</v>
      </c>
      <c r="P16" s="51" t="s">
        <v>92</v>
      </c>
      <c r="Q16" s="51">
        <v>11</v>
      </c>
      <c r="R16" s="51">
        <v>24.75</v>
      </c>
      <c r="S16" s="51" t="s">
        <v>99</v>
      </c>
      <c r="T16" s="51" t="s">
        <v>89</v>
      </c>
      <c r="U16" s="82" t="s">
        <v>113</v>
      </c>
    </row>
    <row r="17" spans="1:21" customFormat="1" ht="30" thickBot="1" x14ac:dyDescent="0.3">
      <c r="A17" s="164" t="s">
        <v>149</v>
      </c>
      <c r="B17" s="165" t="s">
        <v>248</v>
      </c>
      <c r="C17" s="162"/>
      <c r="D17" s="162"/>
      <c r="E17" s="162"/>
      <c r="F17" s="162"/>
      <c r="G17" s="162"/>
      <c r="H17" s="163"/>
      <c r="I17" s="102"/>
      <c r="J17" s="6"/>
      <c r="K17" s="120" t="s">
        <v>67</v>
      </c>
      <c r="L17" s="120"/>
      <c r="M17" s="2"/>
      <c r="N17" s="83" t="s">
        <v>214</v>
      </c>
      <c r="O17" s="51" t="s">
        <v>88</v>
      </c>
      <c r="P17" s="51" t="s">
        <v>92</v>
      </c>
      <c r="Q17" s="51">
        <v>11</v>
      </c>
      <c r="R17" s="51">
        <v>40.5</v>
      </c>
      <c r="S17" s="51" t="s">
        <v>99</v>
      </c>
      <c r="T17" s="51" t="s">
        <v>89</v>
      </c>
      <c r="U17" s="82" t="s">
        <v>113</v>
      </c>
    </row>
    <row r="18" spans="1:21" customFormat="1" ht="29.25" x14ac:dyDescent="0.25">
      <c r="A18" s="75" t="s">
        <v>60</v>
      </c>
      <c r="B18" s="42" t="s">
        <v>87</v>
      </c>
      <c r="C18" s="42"/>
      <c r="D18" s="42"/>
      <c r="E18" s="42"/>
      <c r="F18" s="42"/>
      <c r="G18" s="42"/>
      <c r="H18" s="92"/>
      <c r="I18" s="102"/>
      <c r="J18" s="6"/>
      <c r="K18" s="120" t="s">
        <v>67</v>
      </c>
      <c r="L18" s="120"/>
      <c r="M18" s="2"/>
      <c r="N18" s="83" t="s">
        <v>215</v>
      </c>
      <c r="O18" s="51" t="s">
        <v>88</v>
      </c>
      <c r="P18" s="51" t="s">
        <v>92</v>
      </c>
      <c r="Q18" s="51">
        <v>11</v>
      </c>
      <c r="R18" s="51">
        <v>53.25</v>
      </c>
      <c r="S18" s="51" t="s">
        <v>99</v>
      </c>
      <c r="T18" s="51" t="s">
        <v>89</v>
      </c>
      <c r="U18" s="82" t="s">
        <v>113</v>
      </c>
    </row>
    <row r="19" spans="1:21" s="36" customFormat="1" ht="29.25" x14ac:dyDescent="0.25">
      <c r="A19" s="74"/>
      <c r="B19" s="34" t="str">
        <f>CONCATENATE($O$2&amp;": "&amp;VLOOKUP($B18,$N$3:$U$25,2,0))</f>
        <v>Font: Arial</v>
      </c>
      <c r="C19" s="34" t="str">
        <f>CONCATENATE($P$2&amp;": "&amp;VLOOKUP($B18,$N$3:$U$25,3,0))</f>
        <v>T-face: Normal</v>
      </c>
      <c r="D19" s="34" t="str">
        <f>CONCATENATE($Q$2&amp;": "&amp;VLOOKUP($B18,$N$3:$U$25,4,0))</f>
        <v>Font size: 11</v>
      </c>
      <c r="E19" s="34" t="str">
        <f>CONCATENATE($R$2&amp;": "&amp;VLOOKUP($B18,$N$3:$U$25,5,0))</f>
        <v>Row height: 15</v>
      </c>
      <c r="F19" s="34" t="str">
        <f>CONCATENATE($S$2&amp;": "&amp;VLOOKUP($B18,$N$3:$U$25,6,0))</f>
        <v>Text col: White</v>
      </c>
      <c r="G19" s="34" t="str">
        <f>CONCATENATE($T$2&amp;": "&amp;VLOOKUP($B18,$N$3:$U$25,7,0))</f>
        <v>BG col: White</v>
      </c>
      <c r="H19" s="90" t="str">
        <f>CONCATENATE($U$2&amp;": "&amp;VLOOKUP($B18,$N$3:$U$25,8,0))</f>
        <v>Just: Left</v>
      </c>
      <c r="I19" s="104"/>
      <c r="K19" s="120" t="s">
        <v>67</v>
      </c>
      <c r="L19" s="120"/>
      <c r="M19" s="2"/>
      <c r="N19" s="83" t="s">
        <v>227</v>
      </c>
      <c r="O19" s="51" t="s">
        <v>88</v>
      </c>
      <c r="P19" s="51" t="s">
        <v>92</v>
      </c>
      <c r="Q19" s="51">
        <v>11</v>
      </c>
      <c r="R19" s="51">
        <v>66</v>
      </c>
      <c r="S19" s="51" t="s">
        <v>99</v>
      </c>
      <c r="T19" s="51" t="s">
        <v>89</v>
      </c>
      <c r="U19" s="82" t="s">
        <v>113</v>
      </c>
    </row>
    <row r="20" spans="1:21" customFormat="1" ht="29.25" x14ac:dyDescent="0.25">
      <c r="A20" s="75" t="s">
        <v>61</v>
      </c>
      <c r="B20" s="42" t="s">
        <v>85</v>
      </c>
      <c r="C20" s="42"/>
      <c r="D20" s="42"/>
      <c r="E20" s="42"/>
      <c r="F20" s="42"/>
      <c r="G20" s="42"/>
      <c r="H20" s="92"/>
      <c r="I20" s="102"/>
      <c r="J20" s="6"/>
      <c r="K20" s="120" t="s">
        <v>67</v>
      </c>
      <c r="L20" s="120"/>
      <c r="M20" s="2"/>
      <c r="N20" s="83" t="s">
        <v>211</v>
      </c>
      <c r="O20" s="51" t="s">
        <v>88</v>
      </c>
      <c r="P20" s="51" t="s">
        <v>92</v>
      </c>
      <c r="Q20" s="51">
        <v>11</v>
      </c>
      <c r="R20" s="51" t="s">
        <v>125</v>
      </c>
      <c r="S20" s="51" t="s">
        <v>99</v>
      </c>
      <c r="T20" s="51" t="s">
        <v>89</v>
      </c>
      <c r="U20" s="82" t="s">
        <v>113</v>
      </c>
    </row>
    <row r="21" spans="1:21" customFormat="1" ht="15" x14ac:dyDescent="0.25">
      <c r="A21" s="75" t="s">
        <v>62</v>
      </c>
      <c r="B21" s="42"/>
      <c r="C21" s="42"/>
      <c r="D21" s="42"/>
      <c r="E21" s="42"/>
      <c r="F21" s="42"/>
      <c r="G21" s="42"/>
      <c r="H21" s="92"/>
      <c r="I21" s="102"/>
      <c r="J21" s="6"/>
      <c r="K21" s="120" t="s">
        <v>67</v>
      </c>
      <c r="L21" s="120"/>
      <c r="M21" s="2"/>
      <c r="N21" s="116" t="s">
        <v>106</v>
      </c>
      <c r="O21" s="51" t="s">
        <v>88</v>
      </c>
      <c r="P21" s="51" t="s">
        <v>91</v>
      </c>
      <c r="Q21" s="51">
        <v>14</v>
      </c>
      <c r="R21" s="51">
        <v>31.5</v>
      </c>
      <c r="S21" s="51" t="s">
        <v>90</v>
      </c>
      <c r="T21" s="51" t="s">
        <v>89</v>
      </c>
      <c r="U21" s="82" t="s">
        <v>113</v>
      </c>
    </row>
    <row r="22" spans="1:21" customFormat="1" ht="29.25" x14ac:dyDescent="0.25">
      <c r="A22" s="76" t="s">
        <v>63</v>
      </c>
      <c r="B22" s="42" t="s">
        <v>68</v>
      </c>
      <c r="C22" s="42"/>
      <c r="D22" s="42"/>
      <c r="E22" s="42"/>
      <c r="F22" s="42"/>
      <c r="G22" s="42"/>
      <c r="H22" s="92"/>
      <c r="I22" s="102"/>
      <c r="K22" s="120" t="s">
        <v>67</v>
      </c>
      <c r="L22" s="120"/>
      <c r="M22" s="2"/>
      <c r="N22" s="116" t="s">
        <v>194</v>
      </c>
      <c r="O22" s="51" t="s">
        <v>88</v>
      </c>
      <c r="P22" s="51" t="s">
        <v>91</v>
      </c>
      <c r="Q22" s="51">
        <v>14</v>
      </c>
      <c r="R22" s="51">
        <v>40.5</v>
      </c>
      <c r="S22" s="51" t="s">
        <v>90</v>
      </c>
      <c r="T22" s="51" t="s">
        <v>89</v>
      </c>
      <c r="U22" s="82" t="s">
        <v>113</v>
      </c>
    </row>
    <row r="23" spans="1:21" customFormat="1" ht="15" customHeight="1" x14ac:dyDescent="0.25">
      <c r="A23" s="76" t="s">
        <v>60</v>
      </c>
      <c r="B23" s="352" t="s">
        <v>19</v>
      </c>
      <c r="C23" s="352"/>
      <c r="D23" s="352"/>
      <c r="E23" s="352"/>
      <c r="F23" s="352"/>
      <c r="G23" s="352"/>
      <c r="H23" s="92"/>
      <c r="I23" s="102"/>
      <c r="K23" s="120" t="s">
        <v>67</v>
      </c>
      <c r="L23" s="120"/>
      <c r="M23" s="2"/>
      <c r="N23" s="116" t="s">
        <v>111</v>
      </c>
      <c r="O23" s="51" t="s">
        <v>88</v>
      </c>
      <c r="P23" s="51" t="s">
        <v>91</v>
      </c>
      <c r="Q23" s="51">
        <v>11</v>
      </c>
      <c r="R23" s="51">
        <v>31.5</v>
      </c>
      <c r="S23" s="51" t="s">
        <v>99</v>
      </c>
      <c r="T23" s="51" t="s">
        <v>89</v>
      </c>
      <c r="U23" s="82" t="s">
        <v>114</v>
      </c>
    </row>
    <row r="24" spans="1:21" customFormat="1" ht="15" x14ac:dyDescent="0.25">
      <c r="A24" s="76" t="s">
        <v>134</v>
      </c>
      <c r="B24" s="42" t="s">
        <v>67</v>
      </c>
      <c r="C24" s="42"/>
      <c r="D24" s="42"/>
      <c r="E24" s="42"/>
      <c r="F24" s="42"/>
      <c r="G24" s="42"/>
      <c r="H24" s="92"/>
      <c r="I24" s="102"/>
      <c r="K24" s="120" t="s">
        <v>67</v>
      </c>
      <c r="L24" s="120"/>
      <c r="M24" s="2"/>
      <c r="N24" s="232" t="s">
        <v>105</v>
      </c>
      <c r="O24" s="233" t="s">
        <v>88</v>
      </c>
      <c r="P24" s="233" t="s">
        <v>91</v>
      </c>
      <c r="Q24" s="233">
        <v>14</v>
      </c>
      <c r="R24" s="233">
        <v>31.5</v>
      </c>
      <c r="S24" s="233" t="s">
        <v>89</v>
      </c>
      <c r="T24" s="233" t="s">
        <v>90</v>
      </c>
      <c r="U24" s="234" t="s">
        <v>113</v>
      </c>
    </row>
    <row r="25" spans="1:21" customFormat="1" ht="30" thickBot="1" x14ac:dyDescent="0.3">
      <c r="A25" s="76" t="s">
        <v>135</v>
      </c>
      <c r="B25" s="42" t="s">
        <v>67</v>
      </c>
      <c r="C25" s="42"/>
      <c r="D25" s="42"/>
      <c r="E25" s="42"/>
      <c r="F25" s="42"/>
      <c r="G25" s="42"/>
      <c r="H25" s="92"/>
      <c r="I25" s="102"/>
      <c r="K25" s="120" t="s">
        <v>67</v>
      </c>
      <c r="L25" s="120"/>
      <c r="M25" s="2"/>
      <c r="N25" s="235" t="s">
        <v>332</v>
      </c>
      <c r="O25" s="236" t="s">
        <v>88</v>
      </c>
      <c r="P25" s="236" t="s">
        <v>91</v>
      </c>
      <c r="Q25" s="236">
        <v>14</v>
      </c>
      <c r="R25" s="236">
        <v>40.5</v>
      </c>
      <c r="S25" s="236" t="s">
        <v>89</v>
      </c>
      <c r="T25" s="236" t="s">
        <v>90</v>
      </c>
      <c r="U25" s="237" t="s">
        <v>113</v>
      </c>
    </row>
    <row r="26" spans="1:21" customFormat="1" ht="15.75" thickBot="1" x14ac:dyDescent="0.3">
      <c r="A26" s="76" t="s">
        <v>136</v>
      </c>
      <c r="B26" s="42" t="s">
        <v>67</v>
      </c>
      <c r="C26" s="42"/>
      <c r="D26" s="42"/>
      <c r="E26" s="42"/>
      <c r="F26" s="42"/>
      <c r="G26" s="42"/>
      <c r="H26" s="92"/>
      <c r="I26" s="102"/>
      <c r="K26" s="120" t="s">
        <v>67</v>
      </c>
      <c r="L26" s="120"/>
      <c r="M26" s="2"/>
    </row>
    <row r="27" spans="1:21" customFormat="1" ht="15.75" thickBot="1" x14ac:dyDescent="0.3">
      <c r="A27" s="76" t="s">
        <v>137</v>
      </c>
      <c r="B27" s="42" t="s">
        <v>67</v>
      </c>
      <c r="C27" s="42"/>
      <c r="D27" s="42"/>
      <c r="E27" s="42"/>
      <c r="F27" s="42"/>
      <c r="G27" s="42"/>
      <c r="H27" s="92"/>
      <c r="I27" s="102"/>
      <c r="K27" s="120" t="s">
        <v>67</v>
      </c>
      <c r="L27" s="120"/>
      <c r="M27" s="2"/>
      <c r="N27" s="70" t="s">
        <v>196</v>
      </c>
      <c r="O27" s="36"/>
      <c r="P27" s="36"/>
      <c r="Q27" s="36"/>
      <c r="R27" s="36"/>
      <c r="S27" s="36"/>
      <c r="T27" s="36"/>
      <c r="U27" s="36"/>
    </row>
    <row r="28" spans="1:21" customFormat="1" ht="30.75" thickBot="1" x14ac:dyDescent="0.3">
      <c r="A28" s="77" t="s">
        <v>138</v>
      </c>
      <c r="B28" s="42" t="str">
        <f>IF(B18=$N$4,"Yes","No")</f>
        <v>No</v>
      </c>
      <c r="C28" s="42"/>
      <c r="D28" s="42"/>
      <c r="E28" s="42"/>
      <c r="F28" s="42"/>
      <c r="G28" s="42"/>
      <c r="H28" s="92"/>
      <c r="I28" s="102"/>
      <c r="K28" s="120" t="s">
        <v>67</v>
      </c>
      <c r="L28" s="120"/>
      <c r="M28" s="2"/>
      <c r="N28" s="122" t="s">
        <v>221</v>
      </c>
    </row>
    <row r="29" spans="1:21" s="12" customFormat="1" ht="31.5" customHeight="1" thickBot="1" x14ac:dyDescent="0.3">
      <c r="A29" s="75" t="s">
        <v>69</v>
      </c>
      <c r="B29" s="352" t="s">
        <v>249</v>
      </c>
      <c r="C29" s="352"/>
      <c r="D29" s="352"/>
      <c r="E29" s="352"/>
      <c r="F29" s="352"/>
      <c r="G29" s="352"/>
      <c r="H29" s="63"/>
      <c r="I29" s="103"/>
      <c r="J29" s="39"/>
      <c r="K29" s="120" t="s">
        <v>67</v>
      </c>
      <c r="L29" s="120"/>
      <c r="M29" s="2"/>
      <c r="N29" s="123" t="s">
        <v>213</v>
      </c>
      <c r="O29"/>
      <c r="P29"/>
      <c r="Q29"/>
      <c r="R29"/>
      <c r="S29"/>
      <c r="T29"/>
      <c r="U29"/>
    </row>
    <row r="30" spans="1:21" s="12" customFormat="1" ht="15.75" thickBot="1" x14ac:dyDescent="0.3">
      <c r="A30" s="78"/>
      <c r="B30" s="42"/>
      <c r="C30" s="42"/>
      <c r="D30" s="42"/>
      <c r="E30" s="42"/>
      <c r="F30" s="42"/>
      <c r="G30" s="42"/>
      <c r="H30" s="63"/>
      <c r="I30" s="103"/>
      <c r="J30" s="11"/>
      <c r="K30" s="120" t="s">
        <v>67</v>
      </c>
      <c r="L30" s="120"/>
      <c r="M30" s="2"/>
      <c r="N30" s="124" t="s">
        <v>67</v>
      </c>
      <c r="O30"/>
      <c r="P30"/>
      <c r="Q30"/>
      <c r="R30"/>
      <c r="S30"/>
      <c r="T30"/>
      <c r="U30"/>
    </row>
    <row r="31" spans="1:21" ht="15.75" thickBot="1" x14ac:dyDescent="0.3">
      <c r="A31" s="164" t="s">
        <v>150</v>
      </c>
      <c r="B31" s="165" t="s">
        <v>73</v>
      </c>
      <c r="C31" s="162"/>
      <c r="D31" s="162"/>
      <c r="E31" s="162"/>
      <c r="F31" s="162"/>
      <c r="G31" s="162"/>
      <c r="H31" s="163"/>
      <c r="J31" s="11"/>
      <c r="K31" s="120" t="s">
        <v>197</v>
      </c>
      <c r="L31" s="120"/>
      <c r="M31" s="2"/>
      <c r="N31" s="125" t="s">
        <v>197</v>
      </c>
      <c r="O31"/>
      <c r="P31"/>
      <c r="Q31"/>
      <c r="R31"/>
      <c r="S31"/>
      <c r="T31"/>
      <c r="U31"/>
    </row>
    <row r="32" spans="1:21" s="12" customFormat="1" ht="30.75" thickBot="1" x14ac:dyDescent="0.3">
      <c r="A32" s="75" t="s">
        <v>60</v>
      </c>
      <c r="B32" s="42" t="s">
        <v>332</v>
      </c>
      <c r="C32" s="42"/>
      <c r="D32" s="42"/>
      <c r="E32" s="42"/>
      <c r="F32" s="42"/>
      <c r="G32" s="42"/>
      <c r="H32" s="63"/>
      <c r="I32" s="103"/>
      <c r="J32" s="11"/>
      <c r="K32" s="120" t="s">
        <v>67</v>
      </c>
      <c r="L32" s="120"/>
      <c r="M32" s="2"/>
      <c r="N32" s="126" t="s">
        <v>226</v>
      </c>
      <c r="O32" s="180" t="s">
        <v>296</v>
      </c>
      <c r="P32"/>
      <c r="Q32"/>
      <c r="R32"/>
      <c r="S32"/>
      <c r="T32"/>
      <c r="U32"/>
    </row>
    <row r="33" spans="1:21" s="37" customFormat="1" ht="29.25" x14ac:dyDescent="0.25">
      <c r="A33" s="74"/>
      <c r="B33" s="34" t="str">
        <f>CONCATENATE($O$2&amp;": "&amp;VLOOKUP($B32,$N$3:$U$25,2,0))</f>
        <v>Font: Arial</v>
      </c>
      <c r="C33" s="34" t="str">
        <f>CONCATENATE($P$2&amp;": "&amp;VLOOKUP($B32,$N$3:$U$25,3,0))</f>
        <v>T-face: Bold</v>
      </c>
      <c r="D33" s="34" t="str">
        <f>CONCATENATE($Q$2&amp;": "&amp;VLOOKUP($B32,$N$3:$U$25,4,0))</f>
        <v>Font size: 14</v>
      </c>
      <c r="E33" s="34" t="str">
        <f>CONCATENATE($R$2&amp;": "&amp;VLOOKUP($B32,$N$3:$U$25,5,0))</f>
        <v>Row height: 40.5</v>
      </c>
      <c r="F33" s="34" t="str">
        <f>CONCATENATE($S$2&amp;": "&amp;VLOOKUP($B32,$N$3:$U$25,6,0))</f>
        <v>Text col: White</v>
      </c>
      <c r="G33" s="34" t="str">
        <f>CONCATENATE($T$2&amp;": "&amp;VLOOKUP($B32,$N$3:$U$25,7,0))</f>
        <v>BG col: Teal</v>
      </c>
      <c r="H33" s="90" t="str">
        <f>CONCATENATE($U$2&amp;": "&amp;VLOOKUP($B32,$N$3:$U$25,8,0))</f>
        <v>Just: Left</v>
      </c>
      <c r="I33" s="105"/>
      <c r="J33" s="11"/>
      <c r="K33" s="120" t="s">
        <v>67</v>
      </c>
      <c r="L33" s="120"/>
      <c r="M33" s="2"/>
      <c r="N33"/>
      <c r="O33"/>
      <c r="P33"/>
      <c r="Q33"/>
      <c r="R33"/>
      <c r="S33"/>
      <c r="T33"/>
      <c r="U33"/>
    </row>
    <row r="34" spans="1:21" s="12" customFormat="1" ht="15" x14ac:dyDescent="0.25">
      <c r="A34" s="75" t="s">
        <v>61</v>
      </c>
      <c r="B34" s="42" t="s">
        <v>255</v>
      </c>
      <c r="C34" s="42"/>
      <c r="D34" s="42"/>
      <c r="E34" s="42"/>
      <c r="F34" s="42"/>
      <c r="G34" s="42"/>
      <c r="H34" s="63"/>
      <c r="I34" s="103"/>
      <c r="J34" s="45"/>
      <c r="K34" s="120" t="s">
        <v>197</v>
      </c>
      <c r="L34" s="120"/>
      <c r="M34" s="2"/>
      <c r="N34"/>
      <c r="O34"/>
      <c r="P34"/>
      <c r="Q34"/>
      <c r="R34"/>
      <c r="S34"/>
      <c r="T34"/>
      <c r="U34"/>
    </row>
    <row r="35" spans="1:21" s="12" customFormat="1" ht="15" x14ac:dyDescent="0.25">
      <c r="A35" s="75" t="s">
        <v>62</v>
      </c>
      <c r="B35" s="42"/>
      <c r="C35" s="42"/>
      <c r="D35" s="42"/>
      <c r="E35" s="42"/>
      <c r="F35" s="42"/>
      <c r="G35" s="42"/>
      <c r="H35" s="63"/>
      <c r="I35" s="103"/>
      <c r="J35" s="11"/>
      <c r="K35" s="120" t="s">
        <v>67</v>
      </c>
      <c r="L35" s="120"/>
      <c r="M35" s="2"/>
      <c r="N35"/>
      <c r="O35"/>
      <c r="P35"/>
      <c r="Q35"/>
      <c r="R35"/>
      <c r="S35"/>
      <c r="T35"/>
      <c r="U35"/>
    </row>
    <row r="36" spans="1:21" s="12" customFormat="1" ht="15" x14ac:dyDescent="0.25">
      <c r="A36" s="76" t="s">
        <v>63</v>
      </c>
      <c r="B36" s="42" t="s">
        <v>76</v>
      </c>
      <c r="C36" s="42"/>
      <c r="D36" s="42"/>
      <c r="E36" s="42"/>
      <c r="F36" s="42"/>
      <c r="G36" s="42"/>
      <c r="H36" s="63"/>
      <c r="I36" s="103"/>
      <c r="J36" s="11"/>
      <c r="K36" s="120" t="s">
        <v>67</v>
      </c>
      <c r="L36" s="120"/>
      <c r="M36" s="2"/>
      <c r="N36" s="40"/>
      <c r="O36" s="43"/>
      <c r="P36" s="43"/>
      <c r="Q36" s="43"/>
      <c r="R36" s="43"/>
      <c r="S36" s="40"/>
    </row>
    <row r="37" spans="1:21" s="12" customFormat="1" ht="15" x14ac:dyDescent="0.25">
      <c r="A37" s="76" t="s">
        <v>60</v>
      </c>
      <c r="B37" s="352" t="s">
        <v>71</v>
      </c>
      <c r="C37" s="352"/>
      <c r="D37" s="352"/>
      <c r="E37" s="352"/>
      <c r="F37" s="352"/>
      <c r="G37" s="352"/>
      <c r="H37" s="63"/>
      <c r="I37" s="103"/>
      <c r="J37" s="11"/>
      <c r="K37" s="120" t="s">
        <v>67</v>
      </c>
      <c r="L37" s="120"/>
      <c r="M37" s="2"/>
      <c r="N37" s="11"/>
      <c r="O37" s="11"/>
      <c r="P37" s="11"/>
      <c r="Q37" s="11"/>
      <c r="R37" s="11"/>
      <c r="S37" s="11"/>
    </row>
    <row r="38" spans="1:21" s="12" customFormat="1" ht="15" customHeight="1" x14ac:dyDescent="0.25">
      <c r="A38" s="76"/>
      <c r="B38" s="46" t="s">
        <v>252</v>
      </c>
      <c r="C38" s="400" t="s">
        <v>297</v>
      </c>
      <c r="D38" s="400"/>
      <c r="E38" s="400"/>
      <c r="F38" s="400"/>
      <c r="G38" s="400"/>
      <c r="H38" s="63"/>
      <c r="I38" s="103"/>
      <c r="J38" s="11"/>
      <c r="K38" s="120" t="s">
        <v>197</v>
      </c>
      <c r="L38" s="120"/>
      <c r="M38" s="2"/>
      <c r="N38" s="11"/>
      <c r="O38" s="11"/>
      <c r="P38" s="11"/>
      <c r="Q38" s="11"/>
      <c r="R38" s="11"/>
      <c r="S38" s="11"/>
      <c r="T38" s="6"/>
      <c r="U38" s="6"/>
    </row>
    <row r="39" spans="1:21" s="12" customFormat="1" ht="15" customHeight="1" x14ac:dyDescent="0.25">
      <c r="A39" s="76"/>
      <c r="B39" s="46" t="s">
        <v>251</v>
      </c>
      <c r="C39" s="400" t="s">
        <v>231</v>
      </c>
      <c r="D39" s="400"/>
      <c r="E39" s="400"/>
      <c r="F39" s="400"/>
      <c r="G39" s="400"/>
      <c r="H39" s="63"/>
      <c r="I39" s="103"/>
      <c r="J39" s="11"/>
      <c r="K39" s="120" t="s">
        <v>197</v>
      </c>
      <c r="L39" s="120"/>
      <c r="M39" s="2"/>
      <c r="N39" s="11"/>
      <c r="O39" s="11"/>
      <c r="P39" s="11"/>
      <c r="Q39" s="11"/>
      <c r="R39" s="11"/>
      <c r="S39" s="11"/>
    </row>
    <row r="40" spans="1:21" s="12" customFormat="1" ht="29.25" x14ac:dyDescent="0.25">
      <c r="A40" s="76"/>
      <c r="B40" s="46" t="s">
        <v>250</v>
      </c>
      <c r="C40" s="354" t="s">
        <v>298</v>
      </c>
      <c r="D40" s="400"/>
      <c r="E40" s="400"/>
      <c r="F40" s="400"/>
      <c r="G40" s="400"/>
      <c r="H40" s="63"/>
      <c r="I40" s="103"/>
      <c r="J40" s="11"/>
      <c r="K40" s="120" t="s">
        <v>197</v>
      </c>
      <c r="L40" s="120"/>
      <c r="M40" s="2"/>
      <c r="N40" s="11"/>
      <c r="O40" s="11"/>
      <c r="P40" s="11"/>
      <c r="Q40" s="11"/>
      <c r="R40" s="11"/>
      <c r="S40" s="11"/>
      <c r="T40" s="37"/>
      <c r="U40" s="37"/>
    </row>
    <row r="41" spans="1:21" s="12" customFormat="1" ht="15" x14ac:dyDescent="0.25">
      <c r="A41" s="76" t="s">
        <v>134</v>
      </c>
      <c r="B41" s="42" t="s">
        <v>67</v>
      </c>
      <c r="C41" s="42"/>
      <c r="D41" s="42"/>
      <c r="E41" s="42"/>
      <c r="F41" s="42"/>
      <c r="G41" s="42"/>
      <c r="H41" s="63"/>
      <c r="I41" s="103"/>
      <c r="J41" s="11"/>
      <c r="K41" s="120" t="s">
        <v>67</v>
      </c>
      <c r="L41" s="120"/>
      <c r="M41" s="2"/>
      <c r="N41" s="45"/>
      <c r="O41" s="45"/>
      <c r="P41" s="45"/>
      <c r="Q41" s="45"/>
      <c r="R41" s="45"/>
      <c r="S41" s="45"/>
    </row>
    <row r="42" spans="1:21" s="12" customFormat="1" ht="15" x14ac:dyDescent="0.25">
      <c r="A42" s="76" t="s">
        <v>135</v>
      </c>
      <c r="B42" s="42" t="s">
        <v>67</v>
      </c>
      <c r="C42" s="42"/>
      <c r="D42" s="42"/>
      <c r="E42" s="42"/>
      <c r="F42" s="42"/>
      <c r="G42" s="42"/>
      <c r="H42" s="63"/>
      <c r="I42" s="103"/>
      <c r="J42" s="11"/>
      <c r="K42" s="120" t="s">
        <v>67</v>
      </c>
      <c r="L42" s="120"/>
      <c r="M42" s="2"/>
      <c r="N42" s="11"/>
      <c r="O42" s="11"/>
      <c r="P42" s="11"/>
      <c r="Q42" s="11"/>
      <c r="R42" s="11"/>
      <c r="S42" s="11"/>
    </row>
    <row r="43" spans="1:21" s="12" customFormat="1" ht="15" x14ac:dyDescent="0.25">
      <c r="A43" s="76" t="s">
        <v>136</v>
      </c>
      <c r="B43" s="42" t="s">
        <v>67</v>
      </c>
      <c r="C43" s="42"/>
      <c r="D43" s="42"/>
      <c r="E43" s="42"/>
      <c r="F43" s="42"/>
      <c r="G43" s="42"/>
      <c r="H43" s="63"/>
      <c r="I43" s="103"/>
      <c r="J43" s="11"/>
      <c r="K43" s="120" t="s">
        <v>67</v>
      </c>
      <c r="L43" s="120"/>
      <c r="M43" s="2"/>
      <c r="N43" s="11"/>
      <c r="O43" s="11"/>
      <c r="P43" s="11"/>
      <c r="Q43" s="11"/>
      <c r="R43" s="11"/>
      <c r="S43" s="11"/>
    </row>
    <row r="44" spans="1:21" s="12" customFormat="1" ht="15" x14ac:dyDescent="0.25">
      <c r="A44" s="76" t="s">
        <v>137</v>
      </c>
      <c r="B44" s="112" t="str">
        <f>IF('Small business boosts calc'!B30="No",C40,IF('Small business boosts calc'!B30="Yes",C39,C38))</f>
        <v>Small business boosts calculator for myTax</v>
      </c>
      <c r="C44" s="47"/>
      <c r="D44" s="47"/>
      <c r="E44" s="47"/>
      <c r="F44" s="47"/>
      <c r="G44" s="47"/>
      <c r="H44" s="63"/>
      <c r="I44" s="103"/>
      <c r="J44" s="11"/>
      <c r="K44" s="120" t="s">
        <v>197</v>
      </c>
      <c r="L44" s="120"/>
      <c r="M44" s="2"/>
      <c r="N44" s="11"/>
      <c r="O44" s="11"/>
      <c r="P44" s="11"/>
      <c r="Q44" s="11"/>
      <c r="R44" s="11"/>
      <c r="S44" s="11"/>
    </row>
    <row r="45" spans="1:21" customFormat="1" ht="30" x14ac:dyDescent="0.25">
      <c r="A45" s="77" t="s">
        <v>138</v>
      </c>
      <c r="B45" s="42" t="str">
        <f>IF(B32=$N$4,"Yes","No")</f>
        <v>No</v>
      </c>
      <c r="C45" s="42"/>
      <c r="D45" s="42"/>
      <c r="E45" s="42"/>
      <c r="F45" s="42"/>
      <c r="G45" s="42"/>
      <c r="H45" s="92"/>
      <c r="I45" s="102"/>
      <c r="J45" s="11"/>
      <c r="K45" s="120" t="s">
        <v>67</v>
      </c>
      <c r="L45" s="120"/>
      <c r="M45" s="2"/>
      <c r="N45" s="11"/>
      <c r="O45" s="11"/>
      <c r="P45" s="11"/>
      <c r="Q45" s="11"/>
      <c r="R45" s="11"/>
      <c r="S45" s="11"/>
      <c r="T45" s="12"/>
      <c r="U45" s="12"/>
    </row>
    <row r="46" spans="1:21" s="12" customFormat="1" ht="30.75" customHeight="1" x14ac:dyDescent="0.25">
      <c r="A46" s="75" t="s">
        <v>69</v>
      </c>
      <c r="B46" s="352" t="s">
        <v>299</v>
      </c>
      <c r="C46" s="352"/>
      <c r="D46" s="352"/>
      <c r="E46" s="352"/>
      <c r="F46" s="352"/>
      <c r="G46" s="352"/>
      <c r="H46" s="63"/>
      <c r="I46" s="103"/>
      <c r="J46" s="39"/>
      <c r="K46" s="120" t="s">
        <v>197</v>
      </c>
      <c r="L46" s="120"/>
      <c r="M46" s="2"/>
      <c r="N46" s="11"/>
      <c r="O46" s="11"/>
      <c r="P46" s="11"/>
      <c r="Q46" s="11"/>
      <c r="R46" s="11"/>
      <c r="S46" s="11"/>
    </row>
    <row r="47" spans="1:21" ht="15" thickBot="1" x14ac:dyDescent="0.25">
      <c r="A47" s="78"/>
      <c r="B47" s="42"/>
      <c r="C47" s="42"/>
      <c r="D47" s="42"/>
      <c r="E47" s="42"/>
      <c r="F47" s="42"/>
      <c r="G47" s="42"/>
      <c r="H47" s="63"/>
      <c r="J47" s="12"/>
      <c r="K47" s="120" t="s">
        <v>67</v>
      </c>
      <c r="L47" s="120"/>
      <c r="M47" s="2"/>
      <c r="N47" s="11"/>
      <c r="O47" s="11"/>
      <c r="P47" s="11"/>
      <c r="Q47" s="11"/>
      <c r="R47" s="11"/>
      <c r="S47" s="11"/>
      <c r="T47" s="12"/>
      <c r="U47" s="12"/>
    </row>
    <row r="48" spans="1:21" s="12" customFormat="1" ht="15.75" thickBot="1" x14ac:dyDescent="0.3">
      <c r="A48" s="164" t="s">
        <v>151</v>
      </c>
      <c r="B48" s="165" t="s">
        <v>216</v>
      </c>
      <c r="C48" s="162"/>
      <c r="D48" s="162"/>
      <c r="E48" s="162"/>
      <c r="F48" s="162"/>
      <c r="G48" s="162"/>
      <c r="H48" s="163"/>
      <c r="I48" s="103"/>
      <c r="K48" s="120" t="s">
        <v>197</v>
      </c>
      <c r="L48" s="120"/>
      <c r="M48" s="2"/>
      <c r="N48" s="11"/>
      <c r="O48" s="11"/>
      <c r="P48" s="11"/>
      <c r="Q48" s="11"/>
      <c r="R48" s="11"/>
      <c r="S48" s="11"/>
    </row>
    <row r="49" spans="1:21" s="12" customFormat="1" ht="15" x14ac:dyDescent="0.25">
      <c r="A49" s="75" t="s">
        <v>60</v>
      </c>
      <c r="B49" s="114" t="s">
        <v>22</v>
      </c>
      <c r="C49" s="114"/>
      <c r="D49" s="114"/>
      <c r="E49" s="114"/>
      <c r="F49" s="114"/>
      <c r="G49" s="114"/>
      <c r="H49" s="63"/>
      <c r="I49" s="103"/>
      <c r="K49" s="120" t="s">
        <v>67</v>
      </c>
      <c r="L49" s="120"/>
      <c r="M49" s="2"/>
      <c r="N49" s="11"/>
      <c r="O49" s="11"/>
      <c r="P49" s="11"/>
      <c r="Q49" s="11"/>
      <c r="R49" s="11"/>
      <c r="S49" s="11"/>
    </row>
    <row r="50" spans="1:21" s="113" customFormat="1" ht="29.25" x14ac:dyDescent="0.25">
      <c r="A50" s="74"/>
      <c r="B50" s="34" t="str">
        <f>CONCATENATE($O$2&amp;": "&amp;VLOOKUP($B49,$N$3:$U$25,2,0))</f>
        <v>Font: Ariel</v>
      </c>
      <c r="C50" s="34" t="str">
        <f>CONCATENATE($P$2&amp;": "&amp;VLOOKUP($B49,$N$3:$U$25,3,0))</f>
        <v>T-face: Normal</v>
      </c>
      <c r="D50" s="34" t="str">
        <f>CONCATENATE($Q$2&amp;": "&amp;VLOOKUP($B49,$N$3:$U$25,4,0))</f>
        <v>Font size: 11</v>
      </c>
      <c r="E50" s="34" t="str">
        <f>CONCATENATE($R$2&amp;": "&amp;VLOOKUP($B49,$N$3:$U$25,5,0))</f>
        <v>Row height: 15.75</v>
      </c>
      <c r="F50" s="34" t="str">
        <f>CONCATENATE($S$2&amp;": "&amp;VLOOKUP($B49,$N$3:$U$25,6,0))</f>
        <v>Text col: White</v>
      </c>
      <c r="G50" s="34" t="str">
        <f>CONCATENATE($T$2&amp;": "&amp;VLOOKUP($B49,$N$3:$U$25,7,0))</f>
        <v>BG col: Teal</v>
      </c>
      <c r="H50" s="90" t="str">
        <f>CONCATENATE($U$2&amp;": "&amp;VLOOKUP($B49,$N$3:$U$25,8,0))</f>
        <v>Just: Left</v>
      </c>
      <c r="I50" s="105"/>
      <c r="J50" s="12"/>
      <c r="K50" s="120" t="s">
        <v>67</v>
      </c>
      <c r="L50" s="120"/>
      <c r="M50" s="2"/>
      <c r="N50" s="11"/>
      <c r="O50" s="11"/>
      <c r="P50" s="11"/>
      <c r="Q50" s="11"/>
      <c r="R50" s="11"/>
      <c r="S50" s="11"/>
      <c r="T50" s="12"/>
      <c r="U50" s="12"/>
    </row>
    <row r="51" spans="1:21" s="12" customFormat="1" ht="15" x14ac:dyDescent="0.25">
      <c r="A51" s="75" t="s">
        <v>61</v>
      </c>
      <c r="B51" s="114" t="s">
        <v>75</v>
      </c>
      <c r="C51" s="114"/>
      <c r="D51" s="114"/>
      <c r="E51" s="114"/>
      <c r="F51" s="114"/>
      <c r="G51" s="114"/>
      <c r="H51" s="63"/>
      <c r="I51" s="103"/>
      <c r="J51" s="113"/>
      <c r="K51" s="120" t="s">
        <v>67</v>
      </c>
      <c r="L51" s="120"/>
      <c r="M51" s="2"/>
      <c r="N51" s="11"/>
      <c r="O51" s="11"/>
      <c r="P51" s="11"/>
      <c r="Q51" s="11"/>
      <c r="R51" s="11"/>
      <c r="S51" s="11"/>
    </row>
    <row r="52" spans="1:21" s="12" customFormat="1" ht="15" x14ac:dyDescent="0.25">
      <c r="A52" s="75" t="s">
        <v>62</v>
      </c>
      <c r="B52" s="114"/>
      <c r="C52" s="114"/>
      <c r="D52" s="114"/>
      <c r="E52" s="114"/>
      <c r="F52" s="114"/>
      <c r="G52" s="114"/>
      <c r="H52" s="63"/>
      <c r="I52" s="103"/>
      <c r="K52" s="120" t="s">
        <v>67</v>
      </c>
      <c r="L52" s="120"/>
      <c r="M52" s="2"/>
      <c r="N52" s="11"/>
      <c r="O52" s="11"/>
      <c r="P52" s="11"/>
      <c r="Q52" s="11"/>
      <c r="R52" s="11"/>
      <c r="S52" s="11"/>
      <c r="T52"/>
      <c r="U52"/>
    </row>
    <row r="53" spans="1:21" s="12" customFormat="1" ht="15" x14ac:dyDescent="0.25">
      <c r="A53" s="76" t="s">
        <v>63</v>
      </c>
      <c r="B53" s="117" t="str">
        <f ca="1">CONCATENATE("Calculated on: ",TEXT(TODAY(),"dd-mmm-yy"))</f>
        <v>Calculated on: 25-May-23</v>
      </c>
      <c r="C53" s="47"/>
      <c r="D53" s="47"/>
      <c r="E53" s="47"/>
      <c r="F53" s="47"/>
      <c r="G53" s="47"/>
      <c r="H53" s="63"/>
      <c r="I53" s="103"/>
      <c r="K53" s="120" t="s">
        <v>197</v>
      </c>
      <c r="L53" s="120"/>
      <c r="M53" s="2"/>
      <c r="N53" s="40"/>
      <c r="O53" s="43"/>
      <c r="P53" s="43"/>
      <c r="Q53" s="43"/>
      <c r="R53" s="43"/>
      <c r="S53" s="40"/>
    </row>
    <row r="54" spans="1:21" s="12" customFormat="1" ht="15" x14ac:dyDescent="0.25">
      <c r="A54" s="76" t="s">
        <v>60</v>
      </c>
      <c r="B54" s="352" t="s">
        <v>218</v>
      </c>
      <c r="C54" s="352"/>
      <c r="D54" s="352"/>
      <c r="E54" s="352"/>
      <c r="F54" s="352"/>
      <c r="G54" s="352"/>
      <c r="H54" s="63"/>
      <c r="I54" s="103"/>
      <c r="K54" s="120" t="s">
        <v>197</v>
      </c>
      <c r="L54" s="120"/>
      <c r="M54" s="2"/>
    </row>
    <row r="55" spans="1:21" s="12" customFormat="1" ht="15" x14ac:dyDescent="0.25">
      <c r="A55" s="76" t="s">
        <v>134</v>
      </c>
      <c r="B55" s="114" t="s">
        <v>67</v>
      </c>
      <c r="C55" s="114"/>
      <c r="D55" s="114"/>
      <c r="E55" s="114"/>
      <c r="F55" s="114"/>
      <c r="G55" s="114"/>
      <c r="H55" s="63"/>
      <c r="I55" s="103"/>
      <c r="K55" s="120" t="s">
        <v>67</v>
      </c>
      <c r="L55" s="120"/>
      <c r="M55" s="2"/>
    </row>
    <row r="56" spans="1:21" s="12" customFormat="1" ht="15" x14ac:dyDescent="0.25">
      <c r="A56" s="76" t="s">
        <v>135</v>
      </c>
      <c r="B56" s="114" t="s">
        <v>67</v>
      </c>
      <c r="C56" s="114"/>
      <c r="D56" s="114"/>
      <c r="E56" s="114"/>
      <c r="F56" s="114"/>
      <c r="G56" s="114"/>
      <c r="H56" s="63"/>
      <c r="I56" s="103"/>
      <c r="K56" s="120" t="s">
        <v>67</v>
      </c>
      <c r="L56" s="120"/>
      <c r="M56" s="2"/>
    </row>
    <row r="57" spans="1:21" s="12" customFormat="1" ht="15" x14ac:dyDescent="0.25">
      <c r="A57" s="76" t="s">
        <v>136</v>
      </c>
      <c r="B57" s="114" t="s">
        <v>67</v>
      </c>
      <c r="C57" s="114"/>
      <c r="D57" s="114"/>
      <c r="E57" s="114"/>
      <c r="F57" s="114"/>
      <c r="G57" s="114"/>
      <c r="H57" s="63"/>
      <c r="I57" s="103"/>
      <c r="K57" s="120" t="s">
        <v>67</v>
      </c>
      <c r="L57" s="120"/>
      <c r="M57" s="2"/>
      <c r="T57" s="113"/>
      <c r="U57" s="113"/>
    </row>
    <row r="58" spans="1:21" s="12" customFormat="1" ht="15" x14ac:dyDescent="0.25">
      <c r="A58" s="76" t="s">
        <v>137</v>
      </c>
      <c r="B58" s="29" t="s">
        <v>67</v>
      </c>
      <c r="C58" s="114"/>
      <c r="D58" s="114"/>
      <c r="E58" s="114"/>
      <c r="F58" s="114"/>
      <c r="G58" s="114"/>
      <c r="H58" s="63"/>
      <c r="I58" s="103"/>
      <c r="K58" s="120" t="s">
        <v>67</v>
      </c>
      <c r="L58" s="120"/>
      <c r="M58" s="2"/>
      <c r="N58" s="113"/>
      <c r="O58" s="113"/>
      <c r="P58" s="113"/>
      <c r="Q58" s="113"/>
      <c r="R58" s="113"/>
      <c r="S58" s="113"/>
    </row>
    <row r="59" spans="1:21" customFormat="1" ht="30" x14ac:dyDescent="0.25">
      <c r="A59" s="77" t="s">
        <v>138</v>
      </c>
      <c r="B59" s="114" t="str">
        <f>IF(B49=$N$4,"Yes","No")</f>
        <v>No</v>
      </c>
      <c r="C59" s="114"/>
      <c r="D59" s="114"/>
      <c r="E59" s="114"/>
      <c r="F59" s="114"/>
      <c r="G59" s="114"/>
      <c r="H59" s="92"/>
      <c r="I59" s="102"/>
      <c r="J59" s="12"/>
      <c r="K59" s="120" t="s">
        <v>67</v>
      </c>
      <c r="L59" s="120"/>
      <c r="M59" s="2"/>
      <c r="N59" s="12"/>
      <c r="O59" s="12"/>
      <c r="P59" s="12"/>
      <c r="Q59" s="12"/>
      <c r="R59" s="12"/>
      <c r="S59" s="12"/>
      <c r="T59" s="12"/>
      <c r="U59" s="12"/>
    </row>
    <row r="60" spans="1:21" s="12" customFormat="1" ht="15" customHeight="1" x14ac:dyDescent="0.25">
      <c r="A60" s="75" t="s">
        <v>69</v>
      </c>
      <c r="B60" s="352" t="s">
        <v>218</v>
      </c>
      <c r="C60" s="352"/>
      <c r="D60" s="352"/>
      <c r="E60" s="352"/>
      <c r="F60" s="352"/>
      <c r="G60" s="352"/>
      <c r="H60" s="63"/>
      <c r="I60" s="103"/>
      <c r="J60" s="39"/>
      <c r="K60" s="120" t="s">
        <v>67</v>
      </c>
      <c r="L60" s="120"/>
      <c r="M60" s="2"/>
    </row>
    <row r="61" spans="1:21" s="12" customFormat="1" ht="15" thickBot="1" x14ac:dyDescent="0.25">
      <c r="A61" s="78"/>
      <c r="B61" s="114"/>
      <c r="C61" s="114"/>
      <c r="D61" s="114"/>
      <c r="E61" s="114"/>
      <c r="F61" s="114"/>
      <c r="G61" s="114"/>
      <c r="H61" s="63"/>
      <c r="I61" s="103"/>
      <c r="K61" s="120" t="s">
        <v>67</v>
      </c>
      <c r="L61" s="120"/>
      <c r="M61" s="2"/>
    </row>
    <row r="62" spans="1:21" ht="15.75" thickBot="1" x14ac:dyDescent="0.3">
      <c r="A62" s="164" t="s">
        <v>152</v>
      </c>
      <c r="B62" s="165" t="s">
        <v>100</v>
      </c>
      <c r="C62" s="162"/>
      <c r="D62" s="162"/>
      <c r="E62" s="162"/>
      <c r="F62" s="162"/>
      <c r="G62" s="162"/>
      <c r="H62" s="163"/>
      <c r="K62" s="120" t="s">
        <v>67</v>
      </c>
      <c r="L62" s="120"/>
      <c r="M62" s="2"/>
      <c r="N62" s="12"/>
      <c r="O62" s="12"/>
      <c r="R62" s="12"/>
      <c r="S62" s="12"/>
      <c r="T62" s="12"/>
      <c r="U62" s="12"/>
    </row>
    <row r="63" spans="1:21" s="12" customFormat="1" ht="15" x14ac:dyDescent="0.25">
      <c r="A63" s="75" t="s">
        <v>60</v>
      </c>
      <c r="B63" s="42" t="s">
        <v>98</v>
      </c>
      <c r="C63" s="42"/>
      <c r="D63" s="42"/>
      <c r="E63" s="42"/>
      <c r="F63" s="42"/>
      <c r="G63" s="42"/>
      <c r="H63" s="63"/>
      <c r="I63" s="103"/>
      <c r="J63" s="6"/>
      <c r="K63" s="120" t="s">
        <v>67</v>
      </c>
      <c r="L63" s="120"/>
      <c r="M63" s="2"/>
    </row>
    <row r="64" spans="1:21" s="37" customFormat="1" ht="29.25" x14ac:dyDescent="0.25">
      <c r="A64" s="74"/>
      <c r="B64" s="34" t="str">
        <f>CONCATENATE($O$2&amp;": "&amp;VLOOKUP($B63,$N$3:$U$25,2,0))</f>
        <v>Font: Arial</v>
      </c>
      <c r="C64" s="34" t="str">
        <f>CONCATENATE($P$2&amp;": "&amp;VLOOKUP($B63,$N$3:$U$25,3,0))</f>
        <v>T-face: Bold</v>
      </c>
      <c r="D64" s="34" t="str">
        <f>CONCATENATE($Q$2&amp;": "&amp;VLOOKUP($B63,$N$3:$U$25,4,0))</f>
        <v>Font size: 11</v>
      </c>
      <c r="E64" s="34" t="str">
        <f>CONCATENATE($R$2&amp;": "&amp;VLOOKUP($B63,$N$3:$U$25,5,0))</f>
        <v>Row height: 24.75</v>
      </c>
      <c r="F64" s="34" t="str">
        <f>CONCATENATE($S$2&amp;": "&amp;VLOOKUP($B63,$N$3:$U$25,6,0))</f>
        <v>Text col: Black</v>
      </c>
      <c r="G64" s="34" t="str">
        <f>CONCATENATE($T$2&amp;": "&amp;VLOOKUP($B63,$N$3:$U$25,7,0))</f>
        <v>BG col: White</v>
      </c>
      <c r="H64" s="90" t="str">
        <f>CONCATENATE($U$2&amp;": "&amp;VLOOKUP($B63,$N$3:$U$25,8,0))</f>
        <v>Just: Left</v>
      </c>
      <c r="I64" s="105"/>
      <c r="J64" s="12"/>
      <c r="K64" s="120" t="s">
        <v>67</v>
      </c>
      <c r="L64" s="120"/>
      <c r="M64" s="2"/>
      <c r="N64" s="12"/>
      <c r="O64" s="12"/>
      <c r="P64" s="12"/>
      <c r="Q64" s="12"/>
      <c r="R64" s="12"/>
      <c r="S64" s="12"/>
      <c r="T64" s="12"/>
      <c r="U64" s="12"/>
    </row>
    <row r="65" spans="1:21" s="12" customFormat="1" ht="15" x14ac:dyDescent="0.25">
      <c r="A65" s="75" t="s">
        <v>61</v>
      </c>
      <c r="B65" s="42" t="s">
        <v>75</v>
      </c>
      <c r="C65" s="42"/>
      <c r="D65" s="42"/>
      <c r="E65" s="42"/>
      <c r="F65" s="42"/>
      <c r="G65" s="42"/>
      <c r="H65" s="63"/>
      <c r="I65" s="103"/>
      <c r="J65" s="37"/>
      <c r="K65" s="120" t="s">
        <v>67</v>
      </c>
      <c r="L65" s="120"/>
      <c r="M65" s="2"/>
    </row>
    <row r="66" spans="1:21" s="12" customFormat="1" ht="15" x14ac:dyDescent="0.25">
      <c r="A66" s="75" t="s">
        <v>62</v>
      </c>
      <c r="B66" s="47" t="s">
        <v>192</v>
      </c>
      <c r="C66" s="47"/>
      <c r="D66" s="47"/>
      <c r="E66" s="47"/>
      <c r="F66" s="47"/>
      <c r="G66" s="47"/>
      <c r="H66" s="63"/>
      <c r="I66" s="103"/>
      <c r="K66" s="120" t="s">
        <v>67</v>
      </c>
      <c r="L66" s="120"/>
      <c r="M66" s="2"/>
      <c r="N66" s="11"/>
      <c r="O66" s="11"/>
      <c r="P66" s="11"/>
      <c r="Q66" s="11"/>
      <c r="R66" s="11"/>
      <c r="S66" s="11"/>
      <c r="T66"/>
      <c r="U66"/>
    </row>
    <row r="67" spans="1:21" s="12" customFormat="1" ht="15" x14ac:dyDescent="0.25">
      <c r="A67" s="76" t="s">
        <v>63</v>
      </c>
      <c r="B67" s="42" t="s">
        <v>76</v>
      </c>
      <c r="C67" s="42"/>
      <c r="D67" s="42"/>
      <c r="E67" s="42"/>
      <c r="F67" s="42"/>
      <c r="G67" s="42"/>
      <c r="H67" s="63"/>
      <c r="I67" s="103"/>
      <c r="K67" s="120" t="s">
        <v>67</v>
      </c>
      <c r="L67" s="120"/>
      <c r="M67" s="2"/>
      <c r="N67" s="40"/>
      <c r="O67" s="43"/>
      <c r="P67" s="43"/>
      <c r="Q67" s="43"/>
      <c r="R67" s="43"/>
      <c r="S67" s="40"/>
    </row>
    <row r="68" spans="1:21" s="12" customFormat="1" ht="15" x14ac:dyDescent="0.25">
      <c r="A68" s="76" t="s">
        <v>60</v>
      </c>
      <c r="B68" s="352" t="s">
        <v>74</v>
      </c>
      <c r="C68" s="352"/>
      <c r="D68" s="352"/>
      <c r="E68" s="352"/>
      <c r="F68" s="352"/>
      <c r="G68" s="352"/>
      <c r="H68" s="63"/>
      <c r="I68" s="103"/>
      <c r="K68" s="120" t="s">
        <v>67</v>
      </c>
      <c r="L68" s="120"/>
      <c r="M68" s="2"/>
      <c r="T68" s="6"/>
      <c r="U68" s="6"/>
    </row>
    <row r="69" spans="1:21" s="12" customFormat="1" ht="15" x14ac:dyDescent="0.25">
      <c r="A69" s="76" t="s">
        <v>134</v>
      </c>
      <c r="B69" s="42" t="s">
        <v>67</v>
      </c>
      <c r="C69" s="42"/>
      <c r="D69" s="42"/>
      <c r="E69" s="42"/>
      <c r="F69" s="42"/>
      <c r="G69" s="42"/>
      <c r="H69" s="63"/>
      <c r="I69" s="103"/>
      <c r="K69" s="120" t="s">
        <v>67</v>
      </c>
      <c r="L69" s="120"/>
      <c r="M69" s="2"/>
      <c r="N69" s="6"/>
      <c r="O69" s="6"/>
      <c r="R69" s="6"/>
      <c r="S69" s="6"/>
      <c r="T69" s="6"/>
      <c r="U69" s="6"/>
    </row>
    <row r="70" spans="1:21" s="12" customFormat="1" ht="15" x14ac:dyDescent="0.25">
      <c r="A70" s="76" t="s">
        <v>135</v>
      </c>
      <c r="B70" s="42" t="s">
        <v>67</v>
      </c>
      <c r="C70" s="42"/>
      <c r="D70" s="42"/>
      <c r="E70" s="42"/>
      <c r="F70" s="42"/>
      <c r="G70" s="42"/>
      <c r="H70" s="63"/>
      <c r="I70" s="103"/>
      <c r="K70" s="120" t="s">
        <v>67</v>
      </c>
      <c r="L70" s="120"/>
      <c r="M70" s="2"/>
      <c r="N70" s="6"/>
      <c r="O70" s="6"/>
      <c r="R70" s="6"/>
      <c r="S70" s="6"/>
    </row>
    <row r="71" spans="1:21" s="12" customFormat="1" ht="15" x14ac:dyDescent="0.25">
      <c r="A71" s="76" t="s">
        <v>136</v>
      </c>
      <c r="B71" s="42" t="s">
        <v>67</v>
      </c>
      <c r="C71" s="42"/>
      <c r="D71" s="42"/>
      <c r="E71" s="42"/>
      <c r="F71" s="42"/>
      <c r="G71" s="42"/>
      <c r="H71" s="63"/>
      <c r="I71" s="103"/>
      <c r="K71" s="120" t="s">
        <v>67</v>
      </c>
      <c r="L71" s="120"/>
      <c r="M71" s="2"/>
      <c r="T71" s="37"/>
      <c r="U71" s="37"/>
    </row>
    <row r="72" spans="1:21" s="12" customFormat="1" ht="15" x14ac:dyDescent="0.25">
      <c r="A72" s="76" t="s">
        <v>137</v>
      </c>
      <c r="B72" s="29" t="s">
        <v>67</v>
      </c>
      <c r="C72" s="42"/>
      <c r="D72" s="42"/>
      <c r="E72" s="42"/>
      <c r="F72" s="42"/>
      <c r="G72" s="42"/>
      <c r="H72" s="63"/>
      <c r="I72" s="103"/>
      <c r="K72" s="120" t="s">
        <v>67</v>
      </c>
      <c r="L72" s="120"/>
      <c r="M72" s="2"/>
      <c r="N72" s="37"/>
      <c r="O72" s="37"/>
      <c r="P72" s="37"/>
      <c r="Q72" s="37"/>
      <c r="R72" s="37"/>
      <c r="S72" s="37"/>
    </row>
    <row r="73" spans="1:21" customFormat="1" ht="30" x14ac:dyDescent="0.25">
      <c r="A73" s="77" t="s">
        <v>138</v>
      </c>
      <c r="B73" s="42" t="str">
        <f>IF(B63=$N$4,"Yes","No")</f>
        <v>No</v>
      </c>
      <c r="C73" s="42"/>
      <c r="D73" s="42"/>
      <c r="E73" s="42"/>
      <c r="F73" s="42"/>
      <c r="G73" s="42"/>
      <c r="H73" s="92"/>
      <c r="I73" s="102"/>
      <c r="J73" s="12"/>
      <c r="K73" s="120" t="s">
        <v>67</v>
      </c>
      <c r="L73" s="120"/>
      <c r="M73" s="2"/>
      <c r="N73" s="12"/>
      <c r="O73" s="12"/>
      <c r="P73" s="12"/>
      <c r="Q73" s="12"/>
      <c r="R73" s="12"/>
      <c r="S73" s="12"/>
      <c r="T73" s="12"/>
      <c r="U73" s="12"/>
    </row>
    <row r="74" spans="1:21" s="12" customFormat="1" ht="15" x14ac:dyDescent="0.25">
      <c r="A74" s="75" t="s">
        <v>69</v>
      </c>
      <c r="B74" s="352" t="s">
        <v>77</v>
      </c>
      <c r="C74" s="352"/>
      <c r="D74" s="352"/>
      <c r="E74" s="352"/>
      <c r="F74" s="352"/>
      <c r="G74" s="352"/>
      <c r="H74" s="63"/>
      <c r="I74" s="103"/>
      <c r="J74" s="39"/>
      <c r="K74" s="120" t="s">
        <v>67</v>
      </c>
      <c r="L74" s="120"/>
      <c r="M74" s="2"/>
    </row>
    <row r="75" spans="1:21" s="12" customFormat="1" ht="15" thickBot="1" x14ac:dyDescent="0.25">
      <c r="A75" s="78"/>
      <c r="B75" s="42"/>
      <c r="C75" s="42"/>
      <c r="D75" s="42"/>
      <c r="E75" s="42"/>
      <c r="F75" s="42"/>
      <c r="G75" s="42"/>
      <c r="H75" s="63"/>
      <c r="I75" s="103"/>
      <c r="K75" s="120" t="s">
        <v>67</v>
      </c>
      <c r="L75" s="120"/>
      <c r="M75" s="2"/>
    </row>
    <row r="76" spans="1:21" s="12" customFormat="1" ht="15.75" thickBot="1" x14ac:dyDescent="0.3">
      <c r="A76" s="164" t="s">
        <v>153</v>
      </c>
      <c r="B76" s="165" t="s">
        <v>78</v>
      </c>
      <c r="C76" s="162"/>
      <c r="D76" s="162"/>
      <c r="E76" s="162"/>
      <c r="F76" s="162"/>
      <c r="G76" s="162"/>
      <c r="H76" s="163"/>
      <c r="I76" s="103"/>
      <c r="K76" s="120" t="s">
        <v>67</v>
      </c>
      <c r="L76" s="120"/>
      <c r="M76" s="2"/>
    </row>
    <row r="77" spans="1:21" s="12" customFormat="1" ht="15" x14ac:dyDescent="0.25">
      <c r="A77" s="75" t="s">
        <v>60</v>
      </c>
      <c r="B77" s="42" t="s">
        <v>101</v>
      </c>
      <c r="C77" s="42"/>
      <c r="D77" s="42"/>
      <c r="E77" s="42"/>
      <c r="F77" s="42"/>
      <c r="G77" s="42"/>
      <c r="H77" s="63"/>
      <c r="I77" s="103"/>
      <c r="K77" s="120" t="s">
        <v>67</v>
      </c>
      <c r="L77" s="120"/>
      <c r="M77" s="2"/>
    </row>
    <row r="78" spans="1:21" s="37" customFormat="1" ht="29.25" x14ac:dyDescent="0.25">
      <c r="A78" s="74"/>
      <c r="B78" s="34" t="str">
        <f>CONCATENATE($O$2&amp;": "&amp;VLOOKUP($B77,$N$3:$U$25,2,0))</f>
        <v>Font: Arial</v>
      </c>
      <c r="C78" s="34" t="str">
        <f>CONCATENATE($P$2&amp;": "&amp;VLOOKUP($B77,$N$3:$U$25,3,0))</f>
        <v>T-face: Normal</v>
      </c>
      <c r="D78" s="34" t="str">
        <f>CONCATENATE($Q$2&amp;": "&amp;VLOOKUP($B77,$N$3:$U$25,4,0))</f>
        <v>Font size: 11</v>
      </c>
      <c r="E78" s="34" t="str">
        <f>CONCATENATE($R$2&amp;": "&amp;VLOOKUP($B77,$N$3:$U$25,5,0))</f>
        <v>Row height: 15</v>
      </c>
      <c r="F78" s="34" t="str">
        <f>CONCATENATE($S$2&amp;": "&amp;VLOOKUP($B77,$N$3:$U$25,6,0))</f>
        <v>Text col: Black</v>
      </c>
      <c r="G78" s="34" t="str">
        <f>CONCATENATE($T$2&amp;": "&amp;VLOOKUP($B77,$N$3:$U$25,7,0))</f>
        <v>BG col: White</v>
      </c>
      <c r="H78" s="90" t="str">
        <f>CONCATENATE($U$2&amp;": "&amp;VLOOKUP($B77,$N$3:$U$25,8,0))</f>
        <v>Just: Left</v>
      </c>
      <c r="I78" s="105"/>
      <c r="J78" s="12"/>
      <c r="K78" s="120" t="s">
        <v>67</v>
      </c>
      <c r="L78" s="120"/>
      <c r="M78" s="2"/>
      <c r="N78" s="12"/>
      <c r="O78" s="12"/>
      <c r="P78" s="12"/>
      <c r="Q78" s="12"/>
      <c r="R78" s="12"/>
      <c r="S78" s="12"/>
      <c r="T78" s="12"/>
      <c r="U78" s="12"/>
    </row>
    <row r="79" spans="1:21" s="12" customFormat="1" ht="15" x14ac:dyDescent="0.25">
      <c r="A79" s="75" t="s">
        <v>61</v>
      </c>
      <c r="B79" s="42" t="s">
        <v>75</v>
      </c>
      <c r="C79" s="42"/>
      <c r="D79" s="42"/>
      <c r="E79" s="42"/>
      <c r="F79" s="42"/>
      <c r="G79" s="42"/>
      <c r="H79" s="63"/>
      <c r="I79" s="103"/>
      <c r="J79" s="37"/>
      <c r="K79" s="120" t="s">
        <v>67</v>
      </c>
      <c r="L79" s="120"/>
      <c r="M79" s="2"/>
    </row>
    <row r="80" spans="1:21" s="12" customFormat="1" ht="15" x14ac:dyDescent="0.25">
      <c r="A80" s="75" t="s">
        <v>62</v>
      </c>
      <c r="B80" s="47" t="s">
        <v>193</v>
      </c>
      <c r="C80" s="47"/>
      <c r="D80" s="47"/>
      <c r="E80" s="47"/>
      <c r="F80" s="47"/>
      <c r="G80" s="47"/>
      <c r="H80" s="63"/>
      <c r="I80" s="103"/>
      <c r="K80" s="120" t="s">
        <v>67</v>
      </c>
      <c r="L80" s="120"/>
      <c r="M80" s="2"/>
      <c r="T80"/>
      <c r="U80"/>
    </row>
    <row r="81" spans="1:21" s="12" customFormat="1" ht="15" x14ac:dyDescent="0.25">
      <c r="A81" s="76" t="s">
        <v>63</v>
      </c>
      <c r="B81" s="42" t="s">
        <v>76</v>
      </c>
      <c r="C81" s="42"/>
      <c r="D81" s="42"/>
      <c r="E81" s="42"/>
      <c r="F81" s="42"/>
      <c r="G81" s="42"/>
      <c r="H81" s="63"/>
      <c r="I81" s="103"/>
      <c r="K81" s="120" t="s">
        <v>67</v>
      </c>
      <c r="L81" s="120"/>
      <c r="M81" s="2"/>
      <c r="N81" s="40"/>
      <c r="O81" s="43"/>
      <c r="P81" s="43"/>
      <c r="Q81" s="43"/>
      <c r="R81" s="43"/>
      <c r="S81" s="40"/>
    </row>
    <row r="82" spans="1:21" s="12" customFormat="1" ht="15" x14ac:dyDescent="0.25">
      <c r="A82" s="76" t="s">
        <v>60</v>
      </c>
      <c r="B82" s="352" t="s">
        <v>74</v>
      </c>
      <c r="C82" s="352"/>
      <c r="D82" s="352"/>
      <c r="E82" s="352"/>
      <c r="F82" s="352"/>
      <c r="G82" s="352"/>
      <c r="H82" s="63"/>
      <c r="I82" s="103"/>
      <c r="K82" s="120" t="s">
        <v>67</v>
      </c>
      <c r="L82" s="120"/>
      <c r="M82" s="2"/>
    </row>
    <row r="83" spans="1:21" s="12" customFormat="1" ht="15" x14ac:dyDescent="0.25">
      <c r="A83" s="76" t="s">
        <v>134</v>
      </c>
      <c r="B83" s="42" t="s">
        <v>67</v>
      </c>
      <c r="C83" s="42"/>
      <c r="D83" s="42"/>
      <c r="E83" s="42"/>
      <c r="F83" s="42"/>
      <c r="G83" s="42"/>
      <c r="H83" s="63"/>
      <c r="I83" s="103"/>
      <c r="K83" s="120" t="s">
        <v>67</v>
      </c>
      <c r="L83" s="120"/>
      <c r="M83" s="2"/>
    </row>
    <row r="84" spans="1:21" s="12" customFormat="1" ht="15" x14ac:dyDescent="0.25">
      <c r="A84" s="76" t="s">
        <v>135</v>
      </c>
      <c r="B84" s="42" t="s">
        <v>67</v>
      </c>
      <c r="C84" s="42"/>
      <c r="D84" s="42"/>
      <c r="E84" s="42"/>
      <c r="F84" s="42"/>
      <c r="G84" s="42"/>
      <c r="H84" s="63"/>
      <c r="I84" s="103"/>
      <c r="K84" s="120" t="s">
        <v>67</v>
      </c>
      <c r="L84" s="120"/>
      <c r="M84" s="2"/>
    </row>
    <row r="85" spans="1:21" s="12" customFormat="1" ht="15" x14ac:dyDescent="0.25">
      <c r="A85" s="76" t="s">
        <v>136</v>
      </c>
      <c r="B85" s="42" t="s">
        <v>67</v>
      </c>
      <c r="C85" s="42"/>
      <c r="D85" s="42"/>
      <c r="E85" s="42"/>
      <c r="F85" s="42"/>
      <c r="G85" s="42"/>
      <c r="H85" s="63"/>
      <c r="I85" s="103"/>
      <c r="K85" s="120" t="s">
        <v>67</v>
      </c>
      <c r="L85" s="120"/>
      <c r="M85" s="2"/>
      <c r="T85" s="37"/>
      <c r="U85" s="37"/>
    </row>
    <row r="86" spans="1:21" s="12" customFormat="1" ht="15" x14ac:dyDescent="0.25">
      <c r="A86" s="76" t="s">
        <v>137</v>
      </c>
      <c r="B86" s="29" t="s">
        <v>67</v>
      </c>
      <c r="C86" s="42"/>
      <c r="D86" s="42"/>
      <c r="E86" s="42"/>
      <c r="F86" s="42"/>
      <c r="G86" s="42"/>
      <c r="H86" s="63"/>
      <c r="I86" s="103"/>
      <c r="K86" s="120" t="s">
        <v>67</v>
      </c>
      <c r="L86" s="120"/>
      <c r="M86" s="2"/>
      <c r="N86" s="37"/>
      <c r="O86" s="37"/>
      <c r="P86" s="37"/>
      <c r="Q86" s="37"/>
      <c r="R86" s="37"/>
      <c r="S86" s="37"/>
    </row>
    <row r="87" spans="1:21" customFormat="1" ht="30" x14ac:dyDescent="0.25">
      <c r="A87" s="77" t="s">
        <v>138</v>
      </c>
      <c r="B87" s="42" t="str">
        <f>IF(B77=$N$4,"Yes","No")</f>
        <v>No</v>
      </c>
      <c r="C87" s="42"/>
      <c r="D87" s="42"/>
      <c r="E87" s="42"/>
      <c r="F87" s="42"/>
      <c r="G87" s="42"/>
      <c r="H87" s="92"/>
      <c r="I87" s="102"/>
      <c r="J87" s="12"/>
      <c r="K87" s="120" t="s">
        <v>67</v>
      </c>
      <c r="L87" s="120"/>
      <c r="M87" s="2"/>
      <c r="N87" s="12"/>
      <c r="O87" s="12"/>
      <c r="P87" s="12"/>
      <c r="Q87" s="12"/>
      <c r="R87" s="12"/>
      <c r="S87" s="12"/>
      <c r="T87" s="12"/>
      <c r="U87" s="12"/>
    </row>
    <row r="88" spans="1:21" s="12" customFormat="1" ht="15" x14ac:dyDescent="0.25">
      <c r="A88" s="75" t="s">
        <v>69</v>
      </c>
      <c r="B88" s="352" t="s">
        <v>77</v>
      </c>
      <c r="C88" s="352"/>
      <c r="D88" s="352"/>
      <c r="E88" s="352"/>
      <c r="F88" s="352"/>
      <c r="G88" s="352"/>
      <c r="H88" s="63"/>
      <c r="I88" s="103"/>
      <c r="J88" s="39"/>
      <c r="K88" s="120" t="s">
        <v>67</v>
      </c>
      <c r="L88" s="120"/>
      <c r="M88" s="2"/>
    </row>
    <row r="89" spans="1:21" s="12" customFormat="1" ht="15" thickBot="1" x14ac:dyDescent="0.25">
      <c r="A89" s="78"/>
      <c r="B89" s="42"/>
      <c r="C89" s="42"/>
      <c r="D89" s="42"/>
      <c r="E89" s="42"/>
      <c r="F89" s="42"/>
      <c r="G89" s="42"/>
      <c r="H89" s="63"/>
      <c r="I89" s="103"/>
      <c r="K89" s="120" t="s">
        <v>67</v>
      </c>
      <c r="L89" s="120"/>
      <c r="M89" s="2"/>
    </row>
    <row r="90" spans="1:21" s="12" customFormat="1" ht="15.75" thickBot="1" x14ac:dyDescent="0.3">
      <c r="A90" s="164" t="s">
        <v>154</v>
      </c>
      <c r="B90" s="165" t="s">
        <v>78</v>
      </c>
      <c r="C90" s="162"/>
      <c r="D90" s="162"/>
      <c r="E90" s="162"/>
      <c r="F90" s="162"/>
      <c r="G90" s="162"/>
      <c r="H90" s="163"/>
      <c r="I90" s="103"/>
      <c r="K90" s="120" t="s">
        <v>67</v>
      </c>
      <c r="L90" s="120"/>
      <c r="M90" s="2"/>
    </row>
    <row r="91" spans="1:21" s="12" customFormat="1" ht="15" x14ac:dyDescent="0.25">
      <c r="A91" s="75" t="s">
        <v>60</v>
      </c>
      <c r="B91" s="42" t="s">
        <v>101</v>
      </c>
      <c r="C91" s="42"/>
      <c r="D91" s="42"/>
      <c r="E91" s="42"/>
      <c r="F91" s="42"/>
      <c r="G91" s="42"/>
      <c r="H91" s="63"/>
      <c r="I91" s="103"/>
      <c r="K91" s="120" t="s">
        <v>67</v>
      </c>
      <c r="L91" s="120"/>
      <c r="M91" s="2"/>
    </row>
    <row r="92" spans="1:21" s="12" customFormat="1" ht="15" x14ac:dyDescent="0.25">
      <c r="A92" s="75"/>
      <c r="B92" s="38" t="str">
        <f>CONCATENATE($O$2&amp;": "&amp;VLOOKUP($B91,$N$3:$U$25,2,0))</f>
        <v>Font: Arial</v>
      </c>
      <c r="C92" s="38" t="str">
        <f>CONCATENATE($P$2&amp;": "&amp;VLOOKUP($B91,$N$3:$U$25,3,0))</f>
        <v>T-face: Normal</v>
      </c>
      <c r="D92" s="38" t="str">
        <f>CONCATENATE($Q$2&amp;": "&amp;VLOOKUP($B91,$N$3:$U$25,4,0))</f>
        <v>Font size: 11</v>
      </c>
      <c r="E92" s="38" t="str">
        <f>CONCATENATE($R$2&amp;": "&amp;VLOOKUP($B91,$N$3:$U$25,5,0))</f>
        <v>Row height: 15</v>
      </c>
      <c r="F92" s="38" t="str">
        <f>CONCATENATE($S$2&amp;": "&amp;VLOOKUP($B91,$N$3:$U$25,6,0))</f>
        <v>Text col: Black</v>
      </c>
      <c r="G92" s="38" t="str">
        <f>CONCATENATE($T$2&amp;": "&amp;VLOOKUP($B91,$N$3:$U$25,7,0))</f>
        <v>BG col: White</v>
      </c>
      <c r="H92" s="93" t="str">
        <f>CONCATENATE($U$2&amp;": "&amp;VLOOKUP($B91,$N$3:$U$25,8,0))</f>
        <v>Just: Left</v>
      </c>
      <c r="I92" s="103"/>
      <c r="K92" s="120" t="s">
        <v>67</v>
      </c>
      <c r="L92" s="120"/>
      <c r="M92" s="2"/>
    </row>
    <row r="93" spans="1:21" s="12" customFormat="1" ht="15" x14ac:dyDescent="0.25">
      <c r="A93" s="75" t="s">
        <v>61</v>
      </c>
      <c r="B93" s="42" t="s">
        <v>75</v>
      </c>
      <c r="C93" s="42"/>
      <c r="D93" s="42"/>
      <c r="E93" s="42"/>
      <c r="F93" s="42"/>
      <c r="G93" s="42"/>
      <c r="H93" s="63"/>
      <c r="I93" s="103"/>
      <c r="K93" s="120" t="s">
        <v>67</v>
      </c>
      <c r="L93" s="120"/>
      <c r="M93" s="2"/>
    </row>
    <row r="94" spans="1:21" s="12" customFormat="1" ht="15" x14ac:dyDescent="0.25">
      <c r="A94" s="75" t="s">
        <v>62</v>
      </c>
      <c r="B94" s="47" t="s">
        <v>16</v>
      </c>
      <c r="C94" s="47"/>
      <c r="D94" s="47"/>
      <c r="E94" s="47"/>
      <c r="F94" s="47"/>
      <c r="G94" s="47"/>
      <c r="H94" s="63"/>
      <c r="I94" s="103"/>
      <c r="K94" s="120" t="s">
        <v>67</v>
      </c>
      <c r="L94" s="120"/>
      <c r="M94" s="2"/>
      <c r="T94"/>
      <c r="U94"/>
    </row>
    <row r="95" spans="1:21" s="12" customFormat="1" ht="15" x14ac:dyDescent="0.25">
      <c r="A95" s="76" t="s">
        <v>63</v>
      </c>
      <c r="B95" s="42" t="s">
        <v>76</v>
      </c>
      <c r="C95" s="42"/>
      <c r="D95" s="42"/>
      <c r="E95" s="42"/>
      <c r="F95" s="42"/>
      <c r="G95" s="42"/>
      <c r="H95" s="63"/>
      <c r="I95" s="103"/>
      <c r="K95" s="120" t="s">
        <v>67</v>
      </c>
      <c r="L95" s="120"/>
      <c r="M95" s="2"/>
      <c r="N95" s="40"/>
      <c r="O95" s="43"/>
      <c r="P95" s="43"/>
      <c r="Q95" s="43"/>
      <c r="R95" s="43"/>
      <c r="S95" s="40"/>
    </row>
    <row r="96" spans="1:21" s="12" customFormat="1" ht="15" x14ac:dyDescent="0.25">
      <c r="A96" s="76" t="s">
        <v>60</v>
      </c>
      <c r="B96" s="352" t="s">
        <v>74</v>
      </c>
      <c r="C96" s="352"/>
      <c r="D96" s="352"/>
      <c r="E96" s="352"/>
      <c r="F96" s="352"/>
      <c r="G96" s="352"/>
      <c r="H96" s="63"/>
      <c r="I96" s="103"/>
      <c r="K96" s="120" t="s">
        <v>67</v>
      </c>
      <c r="L96" s="120"/>
      <c r="M96" s="2"/>
    </row>
    <row r="97" spans="1:21" s="12" customFormat="1" ht="15" x14ac:dyDescent="0.25">
      <c r="A97" s="76" t="s">
        <v>134</v>
      </c>
      <c r="B97" s="42" t="s">
        <v>67</v>
      </c>
      <c r="C97" s="42"/>
      <c r="D97" s="42"/>
      <c r="E97" s="42"/>
      <c r="F97" s="42"/>
      <c r="G97" s="42"/>
      <c r="H97" s="63"/>
      <c r="I97" s="103"/>
      <c r="K97" s="120" t="s">
        <v>67</v>
      </c>
      <c r="L97" s="120"/>
      <c r="M97" s="2"/>
    </row>
    <row r="98" spans="1:21" s="12" customFormat="1" ht="15" x14ac:dyDescent="0.25">
      <c r="A98" s="76" t="s">
        <v>135</v>
      </c>
      <c r="B98" s="42" t="s">
        <v>67</v>
      </c>
      <c r="C98" s="42"/>
      <c r="D98" s="42"/>
      <c r="E98" s="42"/>
      <c r="F98" s="42"/>
      <c r="G98" s="42"/>
      <c r="H98" s="63"/>
      <c r="I98" s="103"/>
      <c r="K98" s="120" t="s">
        <v>67</v>
      </c>
      <c r="L98" s="120"/>
      <c r="M98" s="2"/>
    </row>
    <row r="99" spans="1:21" s="12" customFormat="1" ht="15" x14ac:dyDescent="0.25">
      <c r="A99" s="76" t="s">
        <v>136</v>
      </c>
      <c r="B99" s="42" t="s">
        <v>67</v>
      </c>
      <c r="C99" s="42"/>
      <c r="D99" s="42"/>
      <c r="E99" s="42"/>
      <c r="F99" s="42"/>
      <c r="G99" s="42"/>
      <c r="H99" s="63"/>
      <c r="I99" s="103"/>
      <c r="K99" s="120" t="s">
        <v>67</v>
      </c>
      <c r="L99" s="120"/>
      <c r="M99" s="2"/>
    </row>
    <row r="100" spans="1:21" s="12" customFormat="1" ht="15" x14ac:dyDescent="0.25">
      <c r="A100" s="76" t="s">
        <v>137</v>
      </c>
      <c r="B100" s="29" t="s">
        <v>67</v>
      </c>
      <c r="C100" s="42"/>
      <c r="D100" s="42"/>
      <c r="E100" s="42"/>
      <c r="F100" s="42"/>
      <c r="G100" s="42"/>
      <c r="H100" s="63"/>
      <c r="I100" s="103"/>
      <c r="K100" s="120" t="s">
        <v>67</v>
      </c>
      <c r="L100" s="120"/>
      <c r="M100" s="2"/>
    </row>
    <row r="101" spans="1:21" customFormat="1" ht="30" x14ac:dyDescent="0.25">
      <c r="A101" s="77" t="s">
        <v>138</v>
      </c>
      <c r="B101" s="42" t="str">
        <f>IF(B91=$N$4,"Yes","No")</f>
        <v>No</v>
      </c>
      <c r="C101" s="42"/>
      <c r="D101" s="42"/>
      <c r="E101" s="42"/>
      <c r="F101" s="42"/>
      <c r="G101" s="42"/>
      <c r="H101" s="92"/>
      <c r="I101" s="102"/>
      <c r="J101" s="12"/>
      <c r="K101" s="120" t="s">
        <v>67</v>
      </c>
      <c r="L101" s="120"/>
      <c r="M101" s="2"/>
      <c r="N101" s="12"/>
      <c r="O101" s="12"/>
      <c r="P101" s="12"/>
      <c r="Q101" s="12"/>
      <c r="R101" s="12"/>
      <c r="S101" s="12"/>
      <c r="T101" s="12"/>
      <c r="U101" s="12"/>
    </row>
    <row r="102" spans="1:21" s="12" customFormat="1" ht="15" x14ac:dyDescent="0.25">
      <c r="A102" s="75" t="s">
        <v>69</v>
      </c>
      <c r="B102" s="352" t="s">
        <v>77</v>
      </c>
      <c r="C102" s="352"/>
      <c r="D102" s="352"/>
      <c r="E102" s="352"/>
      <c r="F102" s="352"/>
      <c r="G102" s="352"/>
      <c r="H102" s="63"/>
      <c r="I102" s="103"/>
      <c r="J102" s="39"/>
      <c r="K102" s="120" t="s">
        <v>67</v>
      </c>
      <c r="L102" s="120"/>
      <c r="M102" s="2"/>
    </row>
    <row r="103" spans="1:21" s="12" customFormat="1" ht="15" thickBot="1" x14ac:dyDescent="0.25">
      <c r="A103" s="78"/>
      <c r="B103" s="42"/>
      <c r="C103" s="42"/>
      <c r="D103" s="42"/>
      <c r="E103" s="42"/>
      <c r="F103" s="42"/>
      <c r="G103" s="42"/>
      <c r="H103" s="63"/>
      <c r="I103" s="103"/>
      <c r="K103" s="120" t="s">
        <v>67</v>
      </c>
      <c r="L103" s="120"/>
      <c r="M103" s="2"/>
    </row>
    <row r="104" spans="1:21" s="12" customFormat="1" ht="15.75" thickBot="1" x14ac:dyDescent="0.3">
      <c r="A104" s="164" t="s">
        <v>155</v>
      </c>
      <c r="B104" s="165" t="s">
        <v>205</v>
      </c>
      <c r="C104" s="162"/>
      <c r="D104" s="162"/>
      <c r="E104" s="162"/>
      <c r="F104" s="162"/>
      <c r="G104" s="162"/>
      <c r="H104" s="163"/>
      <c r="I104" s="103"/>
      <c r="K104" s="120" t="s">
        <v>67</v>
      </c>
      <c r="L104" s="120"/>
      <c r="M104" s="2"/>
    </row>
    <row r="105" spans="1:21" s="12" customFormat="1" ht="15" x14ac:dyDescent="0.25">
      <c r="A105" s="75" t="s">
        <v>60</v>
      </c>
      <c r="B105" s="42" t="s">
        <v>98</v>
      </c>
      <c r="C105" s="42"/>
      <c r="D105" s="42"/>
      <c r="E105" s="42"/>
      <c r="F105" s="42"/>
      <c r="G105" s="42"/>
      <c r="H105" s="63"/>
      <c r="I105" s="103"/>
      <c r="K105" s="120" t="s">
        <v>67</v>
      </c>
      <c r="L105" s="120"/>
      <c r="M105" s="2"/>
    </row>
    <row r="106" spans="1:21" s="37" customFormat="1" ht="29.25" x14ac:dyDescent="0.25">
      <c r="A106" s="74"/>
      <c r="B106" s="34" t="str">
        <f>CONCATENATE($O$2&amp;": "&amp;VLOOKUP($B105,$N$3:$U$25,2,0))</f>
        <v>Font: Arial</v>
      </c>
      <c r="C106" s="34" t="str">
        <f>CONCATENATE($P$2&amp;": "&amp;VLOOKUP($B105,$N$3:$U$25,3,0))</f>
        <v>T-face: Bold</v>
      </c>
      <c r="D106" s="34" t="str">
        <f>CONCATENATE($Q$2&amp;": "&amp;VLOOKUP($B105,$N$3:$U$25,4,0))</f>
        <v>Font size: 11</v>
      </c>
      <c r="E106" s="34" t="str">
        <f>CONCATENATE($R$2&amp;": "&amp;VLOOKUP($B105,$N$3:$U$25,5,0))</f>
        <v>Row height: 24.75</v>
      </c>
      <c r="F106" s="34" t="str">
        <f>CONCATENATE($S$2&amp;": "&amp;VLOOKUP($B105,$N$3:$U$25,6,0))</f>
        <v>Text col: Black</v>
      </c>
      <c r="G106" s="34" t="str">
        <f>CONCATENATE($T$2&amp;": "&amp;VLOOKUP($B105,$N$3:$U$25,7,0))</f>
        <v>BG col: White</v>
      </c>
      <c r="H106" s="90" t="str">
        <f>CONCATENATE($U$2&amp;": "&amp;VLOOKUP($B105,$N$3:$U$25,8,0))</f>
        <v>Just: Left</v>
      </c>
      <c r="I106" s="105"/>
      <c r="J106" s="12"/>
      <c r="K106" s="120" t="s">
        <v>67</v>
      </c>
      <c r="L106" s="120"/>
      <c r="M106" s="2"/>
      <c r="N106" s="12"/>
      <c r="O106" s="12"/>
      <c r="P106" s="12"/>
      <c r="Q106" s="12"/>
      <c r="R106" s="12"/>
      <c r="S106" s="12"/>
      <c r="T106" s="12"/>
      <c r="U106" s="12"/>
    </row>
    <row r="107" spans="1:21" s="12" customFormat="1" ht="15" x14ac:dyDescent="0.25">
      <c r="A107" s="75" t="s">
        <v>61</v>
      </c>
      <c r="B107" s="42" t="s">
        <v>75</v>
      </c>
      <c r="C107" s="42"/>
      <c r="D107" s="42"/>
      <c r="E107" s="42"/>
      <c r="F107" s="42"/>
      <c r="G107" s="42"/>
      <c r="H107" s="63"/>
      <c r="I107" s="103"/>
      <c r="J107" s="37"/>
      <c r="K107" s="120" t="s">
        <v>67</v>
      </c>
      <c r="L107" s="120"/>
      <c r="M107" s="2"/>
    </row>
    <row r="108" spans="1:21" s="12" customFormat="1" ht="15" x14ac:dyDescent="0.25">
      <c r="A108" s="75" t="s">
        <v>62</v>
      </c>
      <c r="B108" s="47" t="s">
        <v>393</v>
      </c>
      <c r="C108" s="47"/>
      <c r="D108" s="47"/>
      <c r="E108" s="47"/>
      <c r="F108" s="47"/>
      <c r="G108" s="47"/>
      <c r="H108" s="63"/>
      <c r="I108" s="103"/>
      <c r="K108" s="120" t="s">
        <v>67</v>
      </c>
      <c r="L108" s="120"/>
      <c r="M108" s="2"/>
      <c r="T108"/>
      <c r="U108"/>
    </row>
    <row r="109" spans="1:21" s="12" customFormat="1" ht="15" x14ac:dyDescent="0.25">
      <c r="A109" s="76" t="s">
        <v>63</v>
      </c>
      <c r="B109" s="42" t="s">
        <v>76</v>
      </c>
      <c r="C109" s="42"/>
      <c r="D109" s="42"/>
      <c r="E109" s="42"/>
      <c r="F109" s="42"/>
      <c r="G109" s="42"/>
      <c r="H109" s="63"/>
      <c r="I109" s="103"/>
      <c r="K109" s="120" t="s">
        <v>67</v>
      </c>
      <c r="L109" s="120"/>
      <c r="M109" s="2"/>
      <c r="N109" s="40"/>
      <c r="O109" s="43"/>
      <c r="P109" s="43"/>
      <c r="Q109" s="43"/>
      <c r="R109" s="43"/>
      <c r="S109" s="40"/>
    </row>
    <row r="110" spans="1:21" s="12" customFormat="1" ht="15" x14ac:dyDescent="0.25">
      <c r="A110" s="76" t="s">
        <v>60</v>
      </c>
      <c r="B110" s="352" t="s">
        <v>74</v>
      </c>
      <c r="C110" s="352"/>
      <c r="D110" s="352"/>
      <c r="E110" s="352"/>
      <c r="F110" s="352"/>
      <c r="G110" s="352"/>
      <c r="H110" s="63"/>
      <c r="I110" s="103"/>
      <c r="K110" s="120" t="s">
        <v>67</v>
      </c>
      <c r="L110" s="120"/>
      <c r="M110" s="2"/>
    </row>
    <row r="111" spans="1:21" s="12" customFormat="1" ht="15" x14ac:dyDescent="0.25">
      <c r="A111" s="76" t="s">
        <v>134</v>
      </c>
      <c r="B111" s="42" t="s">
        <v>67</v>
      </c>
      <c r="C111" s="42"/>
      <c r="D111" s="42"/>
      <c r="E111" s="42"/>
      <c r="F111" s="42"/>
      <c r="G111" s="42"/>
      <c r="H111" s="63"/>
      <c r="I111" s="103"/>
      <c r="K111" s="120" t="s">
        <v>67</v>
      </c>
      <c r="L111" s="120"/>
      <c r="M111" s="2"/>
    </row>
    <row r="112" spans="1:21" s="12" customFormat="1" ht="15" x14ac:dyDescent="0.25">
      <c r="A112" s="76" t="s">
        <v>135</v>
      </c>
      <c r="B112" s="42" t="s">
        <v>67</v>
      </c>
      <c r="C112" s="42"/>
      <c r="D112" s="42"/>
      <c r="E112" s="42"/>
      <c r="F112" s="42"/>
      <c r="G112" s="42"/>
      <c r="H112" s="63"/>
      <c r="I112" s="103"/>
      <c r="K112" s="120" t="s">
        <v>67</v>
      </c>
      <c r="L112" s="120"/>
      <c r="M112" s="2"/>
    </row>
    <row r="113" spans="1:21" s="12" customFormat="1" ht="15" x14ac:dyDescent="0.25">
      <c r="A113" s="76" t="s">
        <v>136</v>
      </c>
      <c r="B113" s="42" t="s">
        <v>67</v>
      </c>
      <c r="C113" s="42"/>
      <c r="D113" s="42"/>
      <c r="E113" s="42"/>
      <c r="F113" s="42"/>
      <c r="G113" s="42"/>
      <c r="H113" s="63"/>
      <c r="I113" s="103"/>
      <c r="K113" s="120" t="s">
        <v>67</v>
      </c>
      <c r="L113" s="120"/>
      <c r="M113" s="2"/>
      <c r="T113" s="37"/>
      <c r="U113" s="37"/>
    </row>
    <row r="114" spans="1:21" s="12" customFormat="1" ht="15" x14ac:dyDescent="0.25">
      <c r="A114" s="76" t="s">
        <v>137</v>
      </c>
      <c r="B114" s="29" t="s">
        <v>67</v>
      </c>
      <c r="C114" s="42"/>
      <c r="D114" s="42"/>
      <c r="E114" s="42"/>
      <c r="F114" s="42"/>
      <c r="G114" s="42"/>
      <c r="H114" s="63"/>
      <c r="I114" s="103"/>
      <c r="K114" s="120" t="s">
        <v>67</v>
      </c>
      <c r="L114" s="120"/>
      <c r="M114" s="2"/>
      <c r="N114" s="37"/>
      <c r="O114" s="37"/>
      <c r="P114" s="37"/>
      <c r="Q114" s="37"/>
      <c r="R114" s="37"/>
      <c r="S114" s="37"/>
    </row>
    <row r="115" spans="1:21" customFormat="1" ht="30" x14ac:dyDescent="0.25">
      <c r="A115" s="77" t="s">
        <v>138</v>
      </c>
      <c r="B115" s="42" t="str">
        <f>IF(B105=$N$4,"Yes","No")</f>
        <v>No</v>
      </c>
      <c r="C115" s="42"/>
      <c r="D115" s="42"/>
      <c r="E115" s="42"/>
      <c r="F115" s="42"/>
      <c r="G115" s="42"/>
      <c r="H115" s="92"/>
      <c r="I115" s="102"/>
      <c r="J115" s="12"/>
      <c r="K115" s="120" t="s">
        <v>67</v>
      </c>
      <c r="L115" s="120"/>
      <c r="M115" s="2"/>
      <c r="N115" s="12"/>
      <c r="O115" s="12"/>
      <c r="P115" s="12"/>
      <c r="Q115" s="12"/>
      <c r="R115" s="12"/>
      <c r="S115" s="12"/>
      <c r="T115" s="12"/>
      <c r="U115" s="12"/>
    </row>
    <row r="116" spans="1:21" s="12" customFormat="1" ht="15" x14ac:dyDescent="0.25">
      <c r="A116" s="75" t="s">
        <v>69</v>
      </c>
      <c r="B116" s="352" t="s">
        <v>77</v>
      </c>
      <c r="C116" s="352"/>
      <c r="D116" s="352"/>
      <c r="E116" s="352"/>
      <c r="F116" s="352"/>
      <c r="G116" s="352"/>
      <c r="H116" s="63"/>
      <c r="I116" s="103"/>
      <c r="J116" s="39"/>
      <c r="K116" s="120" t="s">
        <v>67</v>
      </c>
      <c r="L116" s="120"/>
      <c r="M116" s="2"/>
    </row>
    <row r="117" spans="1:21" s="12" customFormat="1" ht="15" thickBot="1" x14ac:dyDescent="0.25">
      <c r="A117" s="78"/>
      <c r="B117" s="42"/>
      <c r="C117" s="42"/>
      <c r="D117" s="42"/>
      <c r="E117" s="42"/>
      <c r="F117" s="42"/>
      <c r="G117" s="42"/>
      <c r="H117" s="63"/>
      <c r="I117" s="103"/>
      <c r="K117" s="120" t="s">
        <v>67</v>
      </c>
      <c r="L117" s="120"/>
      <c r="M117" s="2"/>
    </row>
    <row r="118" spans="1:21" s="12" customFormat="1" ht="15.75" thickBot="1" x14ac:dyDescent="0.3">
      <c r="A118" s="164" t="s">
        <v>156</v>
      </c>
      <c r="B118" s="165" t="s">
        <v>79</v>
      </c>
      <c r="C118" s="162"/>
      <c r="D118" s="162"/>
      <c r="E118" s="162"/>
      <c r="F118" s="162"/>
      <c r="G118" s="162"/>
      <c r="H118" s="163"/>
      <c r="I118" s="103"/>
      <c r="K118" s="120" t="s">
        <v>67</v>
      </c>
      <c r="L118" s="120"/>
      <c r="M118" s="2"/>
    </row>
    <row r="119" spans="1:21" s="12" customFormat="1" ht="15" x14ac:dyDescent="0.25">
      <c r="A119" s="75" t="s">
        <v>60</v>
      </c>
      <c r="B119" s="42" t="s">
        <v>80</v>
      </c>
      <c r="C119" s="42"/>
      <c r="D119" s="42"/>
      <c r="E119" s="42"/>
      <c r="F119" s="42"/>
      <c r="G119" s="42"/>
      <c r="H119" s="63"/>
      <c r="I119" s="103"/>
      <c r="K119" s="120" t="s">
        <v>67</v>
      </c>
      <c r="L119" s="120"/>
      <c r="M119" s="2"/>
    </row>
    <row r="120" spans="1:21" s="12" customFormat="1" ht="15" x14ac:dyDescent="0.25">
      <c r="A120" s="75"/>
      <c r="B120" s="38" t="str">
        <f>CONCATENATE($O$2&amp;": "&amp;VLOOKUP($B119,$N$3:$U$25,2,0))</f>
        <v>Font: Arial</v>
      </c>
      <c r="C120" s="38" t="str">
        <f>CONCATENATE($P$2&amp;": "&amp;VLOOKUP($B119,$N$3:$U$25,3,0))</f>
        <v>T-face: Underlined</v>
      </c>
      <c r="D120" s="38" t="str">
        <f>CONCATENATE($Q$2&amp;": "&amp;VLOOKUP($B119,$N$3:$U$25,4,0))</f>
        <v>Font size: 11</v>
      </c>
      <c r="E120" s="38" t="str">
        <f>CONCATENATE($R$2&amp;": "&amp;VLOOKUP($B119,$N$3:$U$25,5,0))</f>
        <v>Row height: 15</v>
      </c>
      <c r="F120" s="38" t="str">
        <f>CONCATENATE($S$2&amp;": "&amp;VLOOKUP($B119,$N$3:$U$25,6,0))</f>
        <v>Text col: Blue</v>
      </c>
      <c r="G120" s="38" t="str">
        <f>CONCATENATE($T$2&amp;": "&amp;VLOOKUP($B119,$N$3:$U$25,7,0))</f>
        <v>BG col: White</v>
      </c>
      <c r="H120" s="93" t="str">
        <f>CONCATENATE($U$2&amp;": "&amp;VLOOKUP($B119,$N$3:$U$25,8,0))</f>
        <v>Just: Left</v>
      </c>
      <c r="I120" s="103"/>
      <c r="K120" s="120" t="s">
        <v>67</v>
      </c>
      <c r="L120" s="120"/>
      <c r="M120" s="2"/>
    </row>
    <row r="121" spans="1:21" s="12" customFormat="1" ht="15" x14ac:dyDescent="0.25">
      <c r="A121" s="75" t="s">
        <v>61</v>
      </c>
      <c r="B121" s="13" t="s">
        <v>207</v>
      </c>
      <c r="C121" s="42"/>
      <c r="D121" s="42"/>
      <c r="E121" s="42"/>
      <c r="F121" s="42"/>
      <c r="G121" s="42"/>
      <c r="H121" s="63"/>
      <c r="I121" s="103"/>
      <c r="K121" s="120" t="s">
        <v>67</v>
      </c>
      <c r="L121" s="120"/>
      <c r="M121" s="2"/>
    </row>
    <row r="122" spans="1:21" s="12" customFormat="1" ht="15" x14ac:dyDescent="0.25">
      <c r="A122" s="75" t="s">
        <v>62</v>
      </c>
      <c r="B122" s="152" t="s">
        <v>394</v>
      </c>
      <c r="C122" s="42"/>
      <c r="D122" s="42"/>
      <c r="E122" s="42"/>
      <c r="F122" s="42"/>
      <c r="G122" s="42"/>
      <c r="H122" s="63"/>
      <c r="I122" s="103"/>
      <c r="K122" s="120" t="s">
        <v>67</v>
      </c>
      <c r="L122" s="120"/>
      <c r="M122" s="2"/>
      <c r="T122"/>
      <c r="U122"/>
    </row>
    <row r="123" spans="1:21" s="12" customFormat="1" ht="15" x14ac:dyDescent="0.25">
      <c r="A123" s="76" t="s">
        <v>63</v>
      </c>
      <c r="B123" s="42" t="s">
        <v>76</v>
      </c>
      <c r="C123" s="42"/>
      <c r="D123" s="42"/>
      <c r="E123" s="42"/>
      <c r="F123" s="42"/>
      <c r="G123" s="42"/>
      <c r="H123" s="63"/>
      <c r="I123" s="103"/>
      <c r="K123" s="120" t="s">
        <v>67</v>
      </c>
      <c r="L123" s="120"/>
      <c r="M123" s="2"/>
      <c r="N123" s="40"/>
      <c r="O123" s="43"/>
      <c r="P123" s="43"/>
      <c r="Q123" s="43"/>
      <c r="R123" s="43"/>
      <c r="S123" s="40"/>
    </row>
    <row r="124" spans="1:21" s="12" customFormat="1" ht="15" x14ac:dyDescent="0.25">
      <c r="A124" s="76" t="s">
        <v>60</v>
      </c>
      <c r="B124" s="352" t="s">
        <v>80</v>
      </c>
      <c r="C124" s="352"/>
      <c r="D124" s="352"/>
      <c r="E124" s="352"/>
      <c r="F124" s="352"/>
      <c r="G124" s="352"/>
      <c r="H124" s="63"/>
      <c r="I124" s="103"/>
      <c r="K124" s="120" t="s">
        <v>67</v>
      </c>
      <c r="L124" s="120"/>
      <c r="M124" s="2"/>
    </row>
    <row r="125" spans="1:21" s="12" customFormat="1" ht="15" x14ac:dyDescent="0.25">
      <c r="A125" s="76" t="s">
        <v>134</v>
      </c>
      <c r="B125" s="42" t="s">
        <v>67</v>
      </c>
      <c r="C125" s="42"/>
      <c r="D125" s="42"/>
      <c r="E125" s="42"/>
      <c r="F125" s="42"/>
      <c r="G125" s="42"/>
      <c r="H125" s="63"/>
      <c r="I125" s="103"/>
      <c r="K125" s="120" t="s">
        <v>67</v>
      </c>
      <c r="L125" s="120"/>
      <c r="M125" s="2"/>
    </row>
    <row r="126" spans="1:21" s="12" customFormat="1" ht="15" x14ac:dyDescent="0.25">
      <c r="A126" s="76" t="s">
        <v>135</v>
      </c>
      <c r="B126" s="42" t="s">
        <v>67</v>
      </c>
      <c r="C126" s="42"/>
      <c r="D126" s="42"/>
      <c r="E126" s="42"/>
      <c r="F126" s="42"/>
      <c r="G126" s="42"/>
      <c r="H126" s="63"/>
      <c r="I126" s="103"/>
      <c r="K126" s="120" t="s">
        <v>67</v>
      </c>
      <c r="L126" s="120"/>
      <c r="M126" s="2"/>
    </row>
    <row r="127" spans="1:21" s="12" customFormat="1" ht="15" x14ac:dyDescent="0.25">
      <c r="A127" s="76" t="s">
        <v>136</v>
      </c>
      <c r="B127" s="42" t="s">
        <v>67</v>
      </c>
      <c r="C127" s="42"/>
      <c r="D127" s="42"/>
      <c r="E127" s="42"/>
      <c r="F127" s="42"/>
      <c r="G127" s="42"/>
      <c r="H127" s="63"/>
      <c r="I127" s="103"/>
      <c r="K127" s="120" t="s">
        <v>67</v>
      </c>
      <c r="L127" s="120"/>
      <c r="M127" s="2"/>
    </row>
    <row r="128" spans="1:21" s="12" customFormat="1" ht="15" x14ac:dyDescent="0.25">
      <c r="A128" s="76" t="s">
        <v>137</v>
      </c>
      <c r="B128" s="29" t="s">
        <v>67</v>
      </c>
      <c r="C128" s="42"/>
      <c r="D128" s="42"/>
      <c r="E128" s="42"/>
      <c r="F128" s="42"/>
      <c r="G128" s="42"/>
      <c r="H128" s="63"/>
      <c r="I128" s="103"/>
      <c r="K128" s="120" t="s">
        <v>67</v>
      </c>
      <c r="L128" s="120"/>
      <c r="M128" s="2"/>
    </row>
    <row r="129" spans="1:21" customFormat="1" ht="30" x14ac:dyDescent="0.25">
      <c r="A129" s="77" t="s">
        <v>138</v>
      </c>
      <c r="B129" s="42" t="str">
        <f>IF(B119=$N$4,"Yes","No")</f>
        <v>No</v>
      </c>
      <c r="C129" s="42"/>
      <c r="D129" s="42"/>
      <c r="E129" s="42"/>
      <c r="F129" s="42"/>
      <c r="G129" s="42"/>
      <c r="H129" s="92"/>
      <c r="I129" s="102"/>
      <c r="J129" s="12"/>
      <c r="K129" s="120" t="s">
        <v>67</v>
      </c>
      <c r="L129" s="120"/>
      <c r="M129" s="2"/>
      <c r="N129" s="12"/>
      <c r="O129" s="12"/>
      <c r="P129" s="12"/>
      <c r="Q129" s="12"/>
      <c r="R129" s="12"/>
      <c r="S129" s="12"/>
      <c r="T129" s="12"/>
      <c r="U129" s="12"/>
    </row>
    <row r="130" spans="1:21" s="12" customFormat="1" ht="15" x14ac:dyDescent="0.25">
      <c r="A130" s="75" t="s">
        <v>69</v>
      </c>
      <c r="B130" s="352" t="s">
        <v>206</v>
      </c>
      <c r="C130" s="352"/>
      <c r="D130" s="352"/>
      <c r="E130" s="352"/>
      <c r="F130" s="352"/>
      <c r="G130" s="352"/>
      <c r="H130" s="63"/>
      <c r="I130" s="103"/>
      <c r="J130" s="39"/>
      <c r="K130" s="120" t="s">
        <v>67</v>
      </c>
      <c r="L130" s="120"/>
      <c r="M130" s="2"/>
    </row>
    <row r="131" spans="1:21" s="12" customFormat="1" ht="15" thickBot="1" x14ac:dyDescent="0.25">
      <c r="A131" s="78"/>
      <c r="B131" s="42"/>
      <c r="C131" s="42"/>
      <c r="D131" s="42"/>
      <c r="E131" s="42"/>
      <c r="F131" s="42"/>
      <c r="G131" s="42"/>
      <c r="H131" s="63"/>
      <c r="I131" s="103"/>
      <c r="K131" s="120" t="s">
        <v>67</v>
      </c>
      <c r="L131" s="120"/>
      <c r="M131" s="2"/>
    </row>
    <row r="132" spans="1:21" s="12" customFormat="1" ht="15.75" thickBot="1" x14ac:dyDescent="0.3">
      <c r="A132" s="164" t="s">
        <v>157</v>
      </c>
      <c r="B132" s="165" t="s">
        <v>79</v>
      </c>
      <c r="C132" s="162"/>
      <c r="D132" s="162"/>
      <c r="E132" s="162"/>
      <c r="F132" s="162"/>
      <c r="G132" s="162"/>
      <c r="H132" s="163"/>
      <c r="I132" s="103"/>
      <c r="K132" s="120" t="s">
        <v>67</v>
      </c>
      <c r="L132" s="120"/>
      <c r="M132" s="2"/>
    </row>
    <row r="133" spans="1:21" s="12" customFormat="1" ht="15" x14ac:dyDescent="0.25">
      <c r="A133" s="75" t="s">
        <v>60</v>
      </c>
      <c r="B133" s="42" t="s">
        <v>80</v>
      </c>
      <c r="C133" s="42"/>
      <c r="D133" s="42"/>
      <c r="E133" s="42"/>
      <c r="F133" s="42"/>
      <c r="G133" s="42"/>
      <c r="H133" s="63"/>
      <c r="I133" s="103"/>
      <c r="K133" s="120" t="s">
        <v>67</v>
      </c>
      <c r="L133" s="120"/>
      <c r="M133" s="2"/>
    </row>
    <row r="134" spans="1:21" s="37" customFormat="1" ht="29.25" x14ac:dyDescent="0.25">
      <c r="A134" s="74"/>
      <c r="B134" s="34" t="str">
        <f>CONCATENATE($O$2&amp;": "&amp;VLOOKUP($B133,$N$3:$U$25,2,0))</f>
        <v>Font: Arial</v>
      </c>
      <c r="C134" s="34" t="str">
        <f>CONCATENATE($P$2&amp;": "&amp;VLOOKUP($B133,$N$3:$U$25,3,0))</f>
        <v>T-face: Underlined</v>
      </c>
      <c r="D134" s="34" t="str">
        <f>CONCATENATE($Q$2&amp;": "&amp;VLOOKUP($B133,$N$3:$U$25,4,0))</f>
        <v>Font size: 11</v>
      </c>
      <c r="E134" s="34" t="str">
        <f>CONCATENATE($R$2&amp;": "&amp;VLOOKUP($B133,$N$3:$U$25,5,0))</f>
        <v>Row height: 15</v>
      </c>
      <c r="F134" s="34" t="str">
        <f>CONCATENATE($S$2&amp;": "&amp;VLOOKUP($B133,$N$3:$U$25,6,0))</f>
        <v>Text col: Blue</v>
      </c>
      <c r="G134" s="34" t="str">
        <f>CONCATENATE($T$2&amp;": "&amp;VLOOKUP($B133,$N$3:$U$25,7,0))</f>
        <v>BG col: White</v>
      </c>
      <c r="H134" s="90" t="str">
        <f>CONCATENATE($U$2&amp;": "&amp;VLOOKUP($B133,$N$3:$U$25,8,0))</f>
        <v>Just: Left</v>
      </c>
      <c r="I134" s="105"/>
      <c r="J134" s="12"/>
      <c r="K134" s="120" t="s">
        <v>67</v>
      </c>
      <c r="L134" s="120"/>
      <c r="M134" s="2"/>
      <c r="N134" s="12"/>
      <c r="O134" s="12"/>
      <c r="P134" s="12"/>
      <c r="Q134" s="12"/>
      <c r="R134" s="12"/>
      <c r="S134" s="12"/>
      <c r="T134" s="12"/>
      <c r="U134" s="12"/>
    </row>
    <row r="135" spans="1:21" s="12" customFormat="1" ht="15" x14ac:dyDescent="0.25">
      <c r="A135" s="75" t="s">
        <v>61</v>
      </c>
      <c r="B135" s="42" t="s">
        <v>279</v>
      </c>
      <c r="C135" s="42"/>
      <c r="D135" s="42"/>
      <c r="E135" s="42"/>
      <c r="F135" s="42"/>
      <c r="G135" s="42"/>
      <c r="H135" s="63"/>
      <c r="I135" s="103"/>
      <c r="J135" s="37"/>
      <c r="K135" s="120" t="s">
        <v>67</v>
      </c>
      <c r="L135" s="120"/>
      <c r="M135" s="2"/>
    </row>
    <row r="136" spans="1:21" s="12" customFormat="1" ht="15" x14ac:dyDescent="0.25">
      <c r="A136" s="75" t="s">
        <v>62</v>
      </c>
      <c r="B136" s="152" t="s">
        <v>395</v>
      </c>
      <c r="C136" s="42"/>
      <c r="D136" s="42"/>
      <c r="E136" s="42"/>
      <c r="F136" s="42"/>
      <c r="G136" s="42"/>
      <c r="H136" s="63"/>
      <c r="I136" s="103"/>
      <c r="K136" s="120" t="s">
        <v>67</v>
      </c>
      <c r="L136" s="120"/>
      <c r="M136" s="2"/>
      <c r="T136"/>
      <c r="U136"/>
    </row>
    <row r="137" spans="1:21" s="12" customFormat="1" ht="15" x14ac:dyDescent="0.25">
      <c r="A137" s="76" t="s">
        <v>63</v>
      </c>
      <c r="B137" s="42" t="s">
        <v>76</v>
      </c>
      <c r="C137" s="42"/>
      <c r="D137" s="42"/>
      <c r="E137" s="42"/>
      <c r="F137" s="42"/>
      <c r="G137" s="42"/>
      <c r="H137" s="63"/>
      <c r="I137" s="103"/>
      <c r="K137" s="120" t="s">
        <v>67</v>
      </c>
      <c r="L137" s="120"/>
      <c r="M137" s="2"/>
      <c r="N137" s="40"/>
      <c r="O137" s="43"/>
      <c r="P137" s="43"/>
      <c r="Q137" s="43"/>
      <c r="R137" s="43"/>
      <c r="S137" s="40"/>
    </row>
    <row r="138" spans="1:21" s="12" customFormat="1" ht="15" x14ac:dyDescent="0.25">
      <c r="A138" s="76" t="s">
        <v>60</v>
      </c>
      <c r="B138" s="352" t="s">
        <v>80</v>
      </c>
      <c r="C138" s="352"/>
      <c r="D138" s="352"/>
      <c r="E138" s="352"/>
      <c r="F138" s="352"/>
      <c r="G138" s="352"/>
      <c r="H138" s="63"/>
      <c r="I138" s="103"/>
      <c r="K138" s="120" t="s">
        <v>67</v>
      </c>
      <c r="L138" s="120"/>
      <c r="M138" s="2"/>
    </row>
    <row r="139" spans="1:21" s="12" customFormat="1" ht="15" x14ac:dyDescent="0.25">
      <c r="A139" s="76" t="s">
        <v>134</v>
      </c>
      <c r="B139" s="42" t="s">
        <v>67</v>
      </c>
      <c r="C139" s="42"/>
      <c r="D139" s="42"/>
      <c r="E139" s="42"/>
      <c r="F139" s="42"/>
      <c r="G139" s="42"/>
      <c r="H139" s="63"/>
      <c r="I139" s="103"/>
      <c r="K139" s="120" t="s">
        <v>67</v>
      </c>
      <c r="L139" s="120"/>
      <c r="M139" s="2"/>
    </row>
    <row r="140" spans="1:21" s="12" customFormat="1" ht="15" x14ac:dyDescent="0.25">
      <c r="A140" s="76" t="s">
        <v>135</v>
      </c>
      <c r="B140" s="42" t="s">
        <v>67</v>
      </c>
      <c r="C140" s="42"/>
      <c r="D140" s="42"/>
      <c r="E140" s="42"/>
      <c r="F140" s="42"/>
      <c r="G140" s="42"/>
      <c r="H140" s="63"/>
      <c r="I140" s="103"/>
      <c r="K140" s="120" t="s">
        <v>67</v>
      </c>
      <c r="L140" s="120"/>
      <c r="M140" s="2"/>
    </row>
    <row r="141" spans="1:21" s="12" customFormat="1" ht="15" x14ac:dyDescent="0.25">
      <c r="A141" s="76" t="s">
        <v>136</v>
      </c>
      <c r="B141" s="42" t="s">
        <v>67</v>
      </c>
      <c r="C141" s="42"/>
      <c r="D141" s="42"/>
      <c r="E141" s="42"/>
      <c r="F141" s="42"/>
      <c r="G141" s="42"/>
      <c r="H141" s="63"/>
      <c r="I141" s="103"/>
      <c r="K141" s="120" t="s">
        <v>67</v>
      </c>
      <c r="L141" s="120"/>
      <c r="M141" s="2"/>
      <c r="T141" s="37"/>
      <c r="U141" s="37"/>
    </row>
    <row r="142" spans="1:21" s="12" customFormat="1" ht="15" x14ac:dyDescent="0.25">
      <c r="A142" s="76" t="s">
        <v>137</v>
      </c>
      <c r="B142" s="29" t="s">
        <v>67</v>
      </c>
      <c r="C142" s="42"/>
      <c r="D142" s="42"/>
      <c r="E142" s="42"/>
      <c r="F142" s="42"/>
      <c r="G142" s="42"/>
      <c r="H142" s="63"/>
      <c r="I142" s="103"/>
      <c r="K142" s="120" t="s">
        <v>67</v>
      </c>
      <c r="L142" s="120"/>
      <c r="M142" s="2"/>
      <c r="N142" s="37"/>
      <c r="O142" s="37"/>
      <c r="P142" s="37"/>
      <c r="Q142" s="37"/>
      <c r="R142" s="37"/>
      <c r="S142" s="37"/>
    </row>
    <row r="143" spans="1:21" customFormat="1" ht="30" x14ac:dyDescent="0.25">
      <c r="A143" s="77" t="s">
        <v>138</v>
      </c>
      <c r="B143" s="42" t="str">
        <f>IF(B133=$N$4,"Yes","No")</f>
        <v>No</v>
      </c>
      <c r="C143" s="42"/>
      <c r="D143" s="42"/>
      <c r="E143" s="42"/>
      <c r="F143" s="42"/>
      <c r="G143" s="42"/>
      <c r="H143" s="92"/>
      <c r="I143" s="102"/>
      <c r="J143" s="12"/>
      <c r="K143" s="120" t="s">
        <v>67</v>
      </c>
      <c r="L143" s="120"/>
      <c r="M143" s="2"/>
      <c r="N143" s="12"/>
      <c r="O143" s="12"/>
      <c r="P143" s="12"/>
      <c r="Q143" s="12"/>
      <c r="R143" s="12"/>
      <c r="S143" s="12"/>
      <c r="T143" s="12"/>
      <c r="U143" s="12"/>
    </row>
    <row r="144" spans="1:21" s="12" customFormat="1" ht="15" x14ac:dyDescent="0.25">
      <c r="A144" s="75" t="s">
        <v>69</v>
      </c>
      <c r="B144" s="352" t="s">
        <v>280</v>
      </c>
      <c r="C144" s="352"/>
      <c r="D144" s="352"/>
      <c r="E144" s="352"/>
      <c r="F144" s="352"/>
      <c r="G144" s="352"/>
      <c r="H144" s="63"/>
      <c r="I144" s="103"/>
      <c r="J144" s="39"/>
      <c r="K144" s="120" t="s">
        <v>67</v>
      </c>
      <c r="L144" s="120"/>
      <c r="M144" s="2"/>
    </row>
    <row r="145" spans="1:21" s="12" customFormat="1" ht="15" thickBot="1" x14ac:dyDescent="0.25">
      <c r="A145" s="78"/>
      <c r="B145" s="42"/>
      <c r="C145" s="42"/>
      <c r="D145" s="42"/>
      <c r="E145" s="42"/>
      <c r="F145" s="42"/>
      <c r="G145" s="42"/>
      <c r="H145" s="63"/>
      <c r="I145" s="103"/>
      <c r="K145" s="120" t="s">
        <v>67</v>
      </c>
      <c r="L145" s="120"/>
      <c r="M145" s="2"/>
    </row>
    <row r="146" spans="1:21" s="12" customFormat="1" ht="15.75" thickBot="1" x14ac:dyDescent="0.3">
      <c r="A146" s="164" t="s">
        <v>158</v>
      </c>
      <c r="B146" s="165" t="s">
        <v>79</v>
      </c>
      <c r="C146" s="162"/>
      <c r="D146" s="162"/>
      <c r="E146" s="162"/>
      <c r="F146" s="162"/>
      <c r="G146" s="162"/>
      <c r="H146" s="163"/>
      <c r="I146" s="103"/>
      <c r="K146" s="120" t="s">
        <v>67</v>
      </c>
      <c r="L146" s="120"/>
      <c r="M146" s="2"/>
    </row>
    <row r="147" spans="1:21" s="12" customFormat="1" ht="15" x14ac:dyDescent="0.25">
      <c r="A147" s="75" t="s">
        <v>60</v>
      </c>
      <c r="B147" s="42" t="s">
        <v>80</v>
      </c>
      <c r="C147" s="42"/>
      <c r="D147" s="42"/>
      <c r="E147" s="42"/>
      <c r="F147" s="42"/>
      <c r="G147" s="42"/>
      <c r="H147" s="63"/>
      <c r="I147" s="103"/>
      <c r="K147" s="120" t="s">
        <v>67</v>
      </c>
      <c r="L147" s="120"/>
      <c r="M147" s="2"/>
    </row>
    <row r="148" spans="1:21" s="37" customFormat="1" ht="29.25" x14ac:dyDescent="0.25">
      <c r="A148" s="74"/>
      <c r="B148" s="34" t="str">
        <f>CONCATENATE($O$2&amp;": "&amp;VLOOKUP($B147,$N$3:$U$25,2,0))</f>
        <v>Font: Arial</v>
      </c>
      <c r="C148" s="34" t="str">
        <f>CONCATENATE($P$2&amp;": "&amp;VLOOKUP($B147,$N$3:$U$25,3,0))</f>
        <v>T-face: Underlined</v>
      </c>
      <c r="D148" s="34" t="str">
        <f>CONCATENATE($Q$2&amp;": "&amp;VLOOKUP($B147,$N$3:$U$25,4,0))</f>
        <v>Font size: 11</v>
      </c>
      <c r="E148" s="34" t="str">
        <f>CONCATENATE($R$2&amp;": "&amp;VLOOKUP($B147,$N$3:$U$25,5,0))</f>
        <v>Row height: 15</v>
      </c>
      <c r="F148" s="34" t="str">
        <f>CONCATENATE($S$2&amp;": "&amp;VLOOKUP($B147,$N$3:$U$25,6,0))</f>
        <v>Text col: Blue</v>
      </c>
      <c r="G148" s="34" t="str">
        <f>CONCATENATE($T$2&amp;": "&amp;VLOOKUP($B147,$N$3:$U$25,7,0))</f>
        <v>BG col: White</v>
      </c>
      <c r="H148" s="90" t="str">
        <f>CONCATENATE($U$2&amp;": "&amp;VLOOKUP($B147,$N$3:$U$25,8,0))</f>
        <v>Just: Left</v>
      </c>
      <c r="I148" s="105"/>
      <c r="J148" s="12"/>
      <c r="K148" s="120" t="s">
        <v>67</v>
      </c>
      <c r="L148" s="120"/>
      <c r="M148" s="2"/>
      <c r="N148" s="12"/>
      <c r="O148" s="12"/>
      <c r="P148" s="12"/>
      <c r="Q148" s="12"/>
      <c r="R148" s="12"/>
      <c r="S148" s="12"/>
      <c r="T148" s="12"/>
      <c r="U148" s="12"/>
    </row>
    <row r="149" spans="1:21" s="12" customFormat="1" ht="15" x14ac:dyDescent="0.25">
      <c r="A149" s="75" t="s">
        <v>61</v>
      </c>
      <c r="B149" s="42" t="s">
        <v>81</v>
      </c>
      <c r="C149" s="42"/>
      <c r="D149" s="42"/>
      <c r="E149" s="42"/>
      <c r="F149" s="42"/>
      <c r="G149" s="42"/>
      <c r="H149" s="63"/>
      <c r="I149" s="103"/>
      <c r="J149" s="37"/>
      <c r="K149" s="120" t="s">
        <v>67</v>
      </c>
      <c r="L149" s="120"/>
      <c r="M149" s="2"/>
    </row>
    <row r="150" spans="1:21" s="12" customFormat="1" ht="15" x14ac:dyDescent="0.25">
      <c r="A150" s="75" t="s">
        <v>62</v>
      </c>
      <c r="B150" s="152" t="s">
        <v>396</v>
      </c>
      <c r="C150" s="42"/>
      <c r="D150" s="42"/>
      <c r="E150" s="42"/>
      <c r="F150" s="42"/>
      <c r="G150" s="42"/>
      <c r="H150" s="63"/>
      <c r="I150" s="103"/>
      <c r="K150" s="120" t="s">
        <v>67</v>
      </c>
      <c r="L150" s="120"/>
      <c r="M150" s="2"/>
      <c r="T150"/>
      <c r="U150"/>
    </row>
    <row r="151" spans="1:21" s="12" customFormat="1" ht="15" x14ac:dyDescent="0.25">
      <c r="A151" s="76" t="s">
        <v>63</v>
      </c>
      <c r="B151" s="42" t="s">
        <v>76</v>
      </c>
      <c r="C151" s="42"/>
      <c r="D151" s="42"/>
      <c r="E151" s="42"/>
      <c r="F151" s="42"/>
      <c r="G151" s="42"/>
      <c r="H151" s="63"/>
      <c r="I151" s="103"/>
      <c r="K151" s="120" t="s">
        <v>67</v>
      </c>
      <c r="L151" s="120"/>
      <c r="M151" s="2"/>
      <c r="N151" s="40"/>
      <c r="O151" s="43"/>
      <c r="P151" s="43"/>
      <c r="Q151" s="43"/>
      <c r="R151" s="43"/>
      <c r="S151" s="40"/>
    </row>
    <row r="152" spans="1:21" s="12" customFormat="1" ht="15" x14ac:dyDescent="0.25">
      <c r="A152" s="76" t="s">
        <v>60</v>
      </c>
      <c r="B152" s="352" t="s">
        <v>80</v>
      </c>
      <c r="C152" s="352"/>
      <c r="D152" s="352"/>
      <c r="E152" s="352"/>
      <c r="F152" s="352"/>
      <c r="G152" s="352"/>
      <c r="H152" s="63"/>
      <c r="I152" s="103"/>
      <c r="K152" s="120" t="s">
        <v>67</v>
      </c>
      <c r="L152" s="120"/>
      <c r="M152" s="2"/>
    </row>
    <row r="153" spans="1:21" s="12" customFormat="1" ht="15" x14ac:dyDescent="0.25">
      <c r="A153" s="76" t="s">
        <v>134</v>
      </c>
      <c r="B153" s="42" t="s">
        <v>67</v>
      </c>
      <c r="C153" s="42"/>
      <c r="D153" s="42"/>
      <c r="E153" s="42"/>
      <c r="F153" s="42"/>
      <c r="G153" s="42"/>
      <c r="H153" s="63"/>
      <c r="I153" s="103"/>
      <c r="K153" s="120" t="s">
        <v>67</v>
      </c>
      <c r="L153" s="120"/>
      <c r="M153" s="2"/>
    </row>
    <row r="154" spans="1:21" s="12" customFormat="1" ht="15" x14ac:dyDescent="0.25">
      <c r="A154" s="76" t="s">
        <v>135</v>
      </c>
      <c r="B154" s="42" t="s">
        <v>67</v>
      </c>
      <c r="C154" s="42"/>
      <c r="D154" s="42"/>
      <c r="E154" s="42"/>
      <c r="F154" s="42"/>
      <c r="G154" s="42"/>
      <c r="H154" s="63"/>
      <c r="I154" s="103"/>
      <c r="K154" s="120" t="s">
        <v>67</v>
      </c>
      <c r="L154" s="120"/>
      <c r="M154" s="2"/>
    </row>
    <row r="155" spans="1:21" s="12" customFormat="1" ht="15" x14ac:dyDescent="0.25">
      <c r="A155" s="76" t="s">
        <v>136</v>
      </c>
      <c r="B155" s="42" t="s">
        <v>67</v>
      </c>
      <c r="C155" s="42"/>
      <c r="D155" s="42"/>
      <c r="E155" s="42"/>
      <c r="F155" s="42"/>
      <c r="G155" s="42"/>
      <c r="H155" s="63"/>
      <c r="I155" s="103"/>
      <c r="K155" s="120" t="s">
        <v>67</v>
      </c>
      <c r="L155" s="120"/>
      <c r="M155" s="2"/>
      <c r="T155" s="37"/>
      <c r="U155" s="37"/>
    </row>
    <row r="156" spans="1:21" s="12" customFormat="1" ht="15" x14ac:dyDescent="0.25">
      <c r="A156" s="76" t="s">
        <v>137</v>
      </c>
      <c r="B156" s="29" t="s">
        <v>67</v>
      </c>
      <c r="C156" s="42"/>
      <c r="D156" s="42"/>
      <c r="E156" s="42"/>
      <c r="F156" s="42"/>
      <c r="G156" s="42"/>
      <c r="H156" s="63"/>
      <c r="I156" s="103"/>
      <c r="K156" s="120" t="s">
        <v>67</v>
      </c>
      <c r="L156" s="120"/>
      <c r="M156" s="2"/>
      <c r="N156" s="37"/>
      <c r="O156" s="37"/>
      <c r="P156" s="37"/>
      <c r="Q156" s="37"/>
      <c r="R156" s="37"/>
      <c r="S156" s="37"/>
    </row>
    <row r="157" spans="1:21" customFormat="1" ht="30" x14ac:dyDescent="0.25">
      <c r="A157" s="77" t="s">
        <v>138</v>
      </c>
      <c r="B157" s="42" t="str">
        <f>IF(B147=$N$4,"Yes","No")</f>
        <v>No</v>
      </c>
      <c r="C157" s="42"/>
      <c r="D157" s="42"/>
      <c r="E157" s="42"/>
      <c r="F157" s="42"/>
      <c r="G157" s="42"/>
      <c r="H157" s="92"/>
      <c r="I157" s="102"/>
      <c r="J157" s="12"/>
      <c r="K157" s="120" t="s">
        <v>67</v>
      </c>
      <c r="L157" s="120"/>
      <c r="M157" s="2"/>
      <c r="N157" s="12"/>
      <c r="O157" s="12"/>
      <c r="P157" s="12"/>
      <c r="Q157" s="12"/>
      <c r="R157" s="12"/>
      <c r="S157" s="12"/>
      <c r="T157" s="12"/>
      <c r="U157" s="12"/>
    </row>
    <row r="158" spans="1:21" s="12" customFormat="1" ht="15" x14ac:dyDescent="0.25">
      <c r="A158" s="75" t="s">
        <v>69</v>
      </c>
      <c r="B158" s="352" t="s">
        <v>83</v>
      </c>
      <c r="C158" s="352"/>
      <c r="D158" s="352"/>
      <c r="E158" s="352"/>
      <c r="F158" s="352"/>
      <c r="G158" s="352"/>
      <c r="H158" s="63"/>
      <c r="I158" s="103"/>
      <c r="J158" s="39"/>
      <c r="K158" s="120" t="s">
        <v>67</v>
      </c>
      <c r="L158" s="120"/>
      <c r="M158" s="2"/>
    </row>
    <row r="159" spans="1:21" s="12" customFormat="1" ht="15" thickBot="1" x14ac:dyDescent="0.25">
      <c r="A159" s="78"/>
      <c r="B159" s="42"/>
      <c r="C159" s="42"/>
      <c r="D159" s="42"/>
      <c r="E159" s="42"/>
      <c r="F159" s="42"/>
      <c r="G159" s="42"/>
      <c r="H159" s="63"/>
      <c r="I159" s="103"/>
      <c r="K159" s="120" t="s">
        <v>67</v>
      </c>
      <c r="L159" s="120"/>
      <c r="M159" s="2"/>
    </row>
    <row r="160" spans="1:21" s="12" customFormat="1" ht="15.75" thickBot="1" x14ac:dyDescent="0.3">
      <c r="A160" s="164" t="s">
        <v>159</v>
      </c>
      <c r="B160" s="165" t="s">
        <v>79</v>
      </c>
      <c r="C160" s="162"/>
      <c r="D160" s="162"/>
      <c r="E160" s="162"/>
      <c r="F160" s="162"/>
      <c r="G160" s="162"/>
      <c r="H160" s="163"/>
      <c r="I160" s="103"/>
      <c r="K160" s="120" t="s">
        <v>67</v>
      </c>
      <c r="L160" s="120"/>
      <c r="M160" s="2"/>
    </row>
    <row r="161" spans="1:21" s="12" customFormat="1" ht="15" x14ac:dyDescent="0.25">
      <c r="A161" s="75" t="s">
        <v>60</v>
      </c>
      <c r="B161" s="42" t="s">
        <v>80</v>
      </c>
      <c r="C161" s="42"/>
      <c r="D161" s="42"/>
      <c r="E161" s="42"/>
      <c r="F161" s="42"/>
      <c r="G161" s="42"/>
      <c r="H161" s="63"/>
      <c r="I161" s="103"/>
      <c r="K161" s="120" t="s">
        <v>67</v>
      </c>
      <c r="L161" s="120"/>
      <c r="M161" s="2"/>
    </row>
    <row r="162" spans="1:21" s="37" customFormat="1" ht="29.25" x14ac:dyDescent="0.25">
      <c r="A162" s="74"/>
      <c r="B162" s="34" t="str">
        <f>CONCATENATE($O$2&amp;": "&amp;VLOOKUP($B161,$N$3:$U$25,2,0))</f>
        <v>Font: Arial</v>
      </c>
      <c r="C162" s="34" t="str">
        <f>CONCATENATE($P$2&amp;": "&amp;VLOOKUP($B161,$N$3:$U$25,3,0))</f>
        <v>T-face: Underlined</v>
      </c>
      <c r="D162" s="34" t="str">
        <f>CONCATENATE($Q$2&amp;": "&amp;VLOOKUP($B161,$N$3:$U$25,4,0))</f>
        <v>Font size: 11</v>
      </c>
      <c r="E162" s="34" t="str">
        <f>CONCATENATE($R$2&amp;": "&amp;VLOOKUP($B161,$N$3:$U$25,5,0))</f>
        <v>Row height: 15</v>
      </c>
      <c r="F162" s="34" t="str">
        <f>CONCATENATE($S$2&amp;": "&amp;VLOOKUP($B161,$N$3:$U$25,6,0))</f>
        <v>Text col: Blue</v>
      </c>
      <c r="G162" s="34" t="str">
        <f>CONCATENATE($T$2&amp;": "&amp;VLOOKUP($B161,$N$3:$U$25,7,0))</f>
        <v>BG col: White</v>
      </c>
      <c r="H162" s="90" t="str">
        <f>CONCATENATE($U$2&amp;": "&amp;VLOOKUP($B161,$N$3:$U$25,8,0))</f>
        <v>Just: Left</v>
      </c>
      <c r="I162" s="105"/>
      <c r="J162" s="12"/>
      <c r="K162" s="120" t="s">
        <v>67</v>
      </c>
      <c r="L162" s="120"/>
      <c r="M162" s="2"/>
      <c r="N162" s="12"/>
      <c r="O162" s="12"/>
      <c r="P162" s="12"/>
      <c r="Q162" s="12"/>
      <c r="R162" s="12"/>
      <c r="S162" s="12"/>
      <c r="T162" s="12"/>
      <c r="U162" s="12"/>
    </row>
    <row r="163" spans="1:21" s="12" customFormat="1" ht="15" x14ac:dyDescent="0.25">
      <c r="A163" s="75" t="s">
        <v>61</v>
      </c>
      <c r="B163" s="42" t="s">
        <v>82</v>
      </c>
      <c r="C163" s="42"/>
      <c r="D163" s="42"/>
      <c r="E163" s="42"/>
      <c r="F163" s="42"/>
      <c r="G163" s="42"/>
      <c r="H163" s="63"/>
      <c r="I163" s="103"/>
      <c r="J163" s="37"/>
      <c r="K163" s="120" t="s">
        <v>67</v>
      </c>
      <c r="L163" s="120"/>
      <c r="M163" s="2"/>
    </row>
    <row r="164" spans="1:21" s="12" customFormat="1" ht="15" x14ac:dyDescent="0.25">
      <c r="A164" s="75" t="s">
        <v>62</v>
      </c>
      <c r="B164" s="152" t="s">
        <v>397</v>
      </c>
      <c r="C164" s="42"/>
      <c r="D164" s="42"/>
      <c r="E164" s="42"/>
      <c r="F164" s="42"/>
      <c r="G164" s="42"/>
      <c r="H164" s="63"/>
      <c r="I164" s="103"/>
      <c r="K164" s="120" t="s">
        <v>67</v>
      </c>
      <c r="L164" s="120"/>
      <c r="M164" s="2"/>
      <c r="T164"/>
      <c r="U164"/>
    </row>
    <row r="165" spans="1:21" s="12" customFormat="1" ht="15" x14ac:dyDescent="0.25">
      <c r="A165" s="76" t="s">
        <v>63</v>
      </c>
      <c r="B165" s="42" t="s">
        <v>76</v>
      </c>
      <c r="C165" s="42"/>
      <c r="D165" s="42"/>
      <c r="E165" s="42"/>
      <c r="F165" s="42"/>
      <c r="G165" s="42"/>
      <c r="H165" s="63"/>
      <c r="I165" s="103"/>
      <c r="K165" s="120" t="s">
        <v>67</v>
      </c>
      <c r="L165" s="120"/>
      <c r="M165" s="2"/>
      <c r="N165" s="40"/>
      <c r="O165" s="43"/>
      <c r="P165" s="43"/>
      <c r="Q165" s="43"/>
      <c r="R165" s="43"/>
      <c r="S165" s="40"/>
    </row>
    <row r="166" spans="1:21" s="12" customFormat="1" ht="15" x14ac:dyDescent="0.25">
      <c r="A166" s="76" t="s">
        <v>60</v>
      </c>
      <c r="B166" s="352" t="s">
        <v>80</v>
      </c>
      <c r="C166" s="352"/>
      <c r="D166" s="352"/>
      <c r="E166" s="352"/>
      <c r="F166" s="352"/>
      <c r="G166" s="352"/>
      <c r="H166" s="63"/>
      <c r="I166" s="103"/>
      <c r="K166" s="120" t="s">
        <v>67</v>
      </c>
      <c r="L166" s="120"/>
      <c r="M166" s="2"/>
    </row>
    <row r="167" spans="1:21" s="12" customFormat="1" ht="15" x14ac:dyDescent="0.25">
      <c r="A167" s="76" t="s">
        <v>134</v>
      </c>
      <c r="B167" s="42" t="s">
        <v>67</v>
      </c>
      <c r="C167" s="42"/>
      <c r="D167" s="42"/>
      <c r="E167" s="42"/>
      <c r="F167" s="42"/>
      <c r="G167" s="42"/>
      <c r="H167" s="63"/>
      <c r="I167" s="103"/>
      <c r="K167" s="120" t="s">
        <v>67</v>
      </c>
      <c r="L167" s="120"/>
      <c r="M167" s="2"/>
    </row>
    <row r="168" spans="1:21" s="12" customFormat="1" ht="15" x14ac:dyDescent="0.25">
      <c r="A168" s="76" t="s">
        <v>135</v>
      </c>
      <c r="B168" s="42" t="s">
        <v>67</v>
      </c>
      <c r="C168" s="42"/>
      <c r="D168" s="42"/>
      <c r="E168" s="42"/>
      <c r="F168" s="42"/>
      <c r="G168" s="42"/>
      <c r="H168" s="63"/>
      <c r="I168" s="103"/>
      <c r="K168" s="120" t="s">
        <v>67</v>
      </c>
      <c r="L168" s="120"/>
      <c r="M168" s="2"/>
    </row>
    <row r="169" spans="1:21" s="12" customFormat="1" ht="15" x14ac:dyDescent="0.25">
      <c r="A169" s="76" t="s">
        <v>136</v>
      </c>
      <c r="B169" s="42" t="s">
        <v>67</v>
      </c>
      <c r="C169" s="42"/>
      <c r="D169" s="42"/>
      <c r="E169" s="42"/>
      <c r="F169" s="42"/>
      <c r="G169" s="42"/>
      <c r="H169" s="63"/>
      <c r="I169" s="103"/>
      <c r="K169" s="120" t="s">
        <v>67</v>
      </c>
      <c r="L169" s="120"/>
      <c r="M169" s="2"/>
      <c r="T169" s="37"/>
      <c r="U169" s="37"/>
    </row>
    <row r="170" spans="1:21" s="12" customFormat="1" ht="15" x14ac:dyDescent="0.25">
      <c r="A170" s="76" t="s">
        <v>137</v>
      </c>
      <c r="B170" s="29" t="s">
        <v>67</v>
      </c>
      <c r="C170" s="42"/>
      <c r="D170" s="42"/>
      <c r="E170" s="42"/>
      <c r="F170" s="42"/>
      <c r="G170" s="42"/>
      <c r="H170" s="63"/>
      <c r="I170" s="103"/>
      <c r="K170" s="120" t="s">
        <v>67</v>
      </c>
      <c r="L170" s="120"/>
      <c r="M170" s="2"/>
      <c r="N170" s="37"/>
      <c r="O170" s="37"/>
      <c r="P170" s="37"/>
      <c r="Q170" s="37"/>
      <c r="R170" s="37"/>
      <c r="S170" s="37"/>
    </row>
    <row r="171" spans="1:21" customFormat="1" ht="30" x14ac:dyDescent="0.25">
      <c r="A171" s="77" t="s">
        <v>138</v>
      </c>
      <c r="B171" s="42" t="str">
        <f>IF(B161=$N$4,"Yes","No")</f>
        <v>No</v>
      </c>
      <c r="C171" s="42"/>
      <c r="D171" s="42"/>
      <c r="E171" s="42"/>
      <c r="F171" s="42"/>
      <c r="G171" s="42"/>
      <c r="H171" s="92"/>
      <c r="I171" s="102"/>
      <c r="J171" s="12"/>
      <c r="K171" s="120" t="s">
        <v>67</v>
      </c>
      <c r="L171" s="120"/>
      <c r="M171" s="2"/>
      <c r="N171" s="12"/>
      <c r="O171" s="12"/>
      <c r="P171" s="12"/>
      <c r="Q171" s="12"/>
      <c r="R171" s="12"/>
      <c r="S171" s="12"/>
      <c r="T171" s="12"/>
      <c r="U171" s="12"/>
    </row>
    <row r="172" spans="1:21" s="12" customFormat="1" ht="15" x14ac:dyDescent="0.25">
      <c r="A172" s="75" t="s">
        <v>69</v>
      </c>
      <c r="B172" s="352" t="s">
        <v>84</v>
      </c>
      <c r="C172" s="352"/>
      <c r="D172" s="352"/>
      <c r="E172" s="352"/>
      <c r="F172" s="352"/>
      <c r="G172" s="352"/>
      <c r="H172" s="63"/>
      <c r="I172" s="103"/>
      <c r="J172" s="39"/>
      <c r="K172" s="120" t="s">
        <v>67</v>
      </c>
      <c r="L172" s="120"/>
      <c r="M172" s="2"/>
    </row>
    <row r="173" spans="1:21" s="12" customFormat="1" ht="15" thickBot="1" x14ac:dyDescent="0.25">
      <c r="A173" s="78"/>
      <c r="B173" s="42"/>
      <c r="C173" s="42"/>
      <c r="D173" s="42"/>
      <c r="E173" s="42"/>
      <c r="F173" s="42"/>
      <c r="G173" s="42"/>
      <c r="H173" s="63"/>
      <c r="I173" s="103"/>
      <c r="K173" s="120" t="s">
        <v>67</v>
      </c>
      <c r="L173" s="120"/>
      <c r="M173" s="2"/>
    </row>
    <row r="174" spans="1:21" s="12" customFormat="1" ht="15.75" thickBot="1" x14ac:dyDescent="0.3">
      <c r="A174" s="164" t="s">
        <v>219</v>
      </c>
      <c r="B174" s="165" t="s">
        <v>208</v>
      </c>
      <c r="C174" s="162"/>
      <c r="D174" s="162"/>
      <c r="E174" s="162"/>
      <c r="F174" s="162"/>
      <c r="G174" s="162"/>
      <c r="H174" s="163"/>
      <c r="I174" s="103"/>
      <c r="K174" s="120" t="s">
        <v>197</v>
      </c>
      <c r="L174" s="120"/>
      <c r="M174" s="2"/>
    </row>
    <row r="175" spans="1:21" s="12" customFormat="1" ht="15" x14ac:dyDescent="0.25">
      <c r="A175" s="75" t="s">
        <v>60</v>
      </c>
      <c r="B175" s="42" t="s">
        <v>106</v>
      </c>
      <c r="C175" s="42"/>
      <c r="D175" s="42"/>
      <c r="E175" s="42"/>
      <c r="F175" s="42"/>
      <c r="G175" s="42"/>
      <c r="H175" s="63"/>
      <c r="I175" s="103"/>
      <c r="K175" s="120" t="s">
        <v>67</v>
      </c>
      <c r="L175" s="120"/>
      <c r="M175" s="2"/>
    </row>
    <row r="176" spans="1:21" s="37" customFormat="1" ht="15" x14ac:dyDescent="0.25">
      <c r="A176" s="74"/>
      <c r="B176" s="34" t="str">
        <f>CONCATENATE($O$2&amp;": "&amp;VLOOKUP($B175,$N$3:$U$25,2,0))</f>
        <v>Font: Arial</v>
      </c>
      <c r="C176" s="34" t="str">
        <f>CONCATENATE($P$2&amp;": "&amp;VLOOKUP($B175,$N$3:$U$25,3,0))</f>
        <v>T-face: Bold</v>
      </c>
      <c r="D176" s="34" t="str">
        <f>CONCATENATE($Q$2&amp;": "&amp;VLOOKUP($B175,$N$3:$U$25,4,0))</f>
        <v>Font size: 14</v>
      </c>
      <c r="E176" s="265" t="str">
        <f>CONCATENATE($R$2&amp;": "&amp;VLOOKUP($B175,$N$3:$U$25,5,0))</f>
        <v>Row height: 31.5</v>
      </c>
      <c r="F176" s="34" t="str">
        <f>CONCATENATE($S$2&amp;": "&amp;VLOOKUP($B175,$N$3:$U$25,6,0))</f>
        <v>Text col: Teal</v>
      </c>
      <c r="G176" s="34" t="str">
        <f>CONCATENATE($T$2&amp;": "&amp;VLOOKUP($B175,$N$3:$U$25,7,0))</f>
        <v>BG col: White</v>
      </c>
      <c r="H176" s="90" t="str">
        <f>CONCATENATE($U$2&amp;": "&amp;VLOOKUP($B175,$N$3:$U$25,8,0))</f>
        <v>Just: Left</v>
      </c>
      <c r="I176" s="105"/>
      <c r="J176" s="12"/>
      <c r="K176" s="120" t="s">
        <v>67</v>
      </c>
      <c r="L176" s="120"/>
      <c r="M176" s="2"/>
      <c r="N176" s="12"/>
      <c r="O176" s="12"/>
      <c r="P176" s="12"/>
      <c r="Q176" s="12"/>
      <c r="R176" s="12"/>
      <c r="S176" s="12"/>
      <c r="T176" s="12"/>
      <c r="U176" s="12"/>
    </row>
    <row r="177" spans="1:21" s="12" customFormat="1" ht="15" x14ac:dyDescent="0.25">
      <c r="A177" s="75" t="s">
        <v>61</v>
      </c>
      <c r="B177" s="42" t="s">
        <v>201</v>
      </c>
      <c r="C177" s="42"/>
      <c r="D177" s="42"/>
      <c r="E177" s="42"/>
      <c r="F177" s="42"/>
      <c r="G177" s="42"/>
      <c r="H177" s="63"/>
      <c r="I177" s="103"/>
      <c r="J177" s="37"/>
      <c r="K177" s="120" t="s">
        <v>197</v>
      </c>
      <c r="L177" s="120"/>
      <c r="M177" s="2"/>
    </row>
    <row r="178" spans="1:21" s="12" customFormat="1" ht="15" x14ac:dyDescent="0.25">
      <c r="A178" s="75" t="s">
        <v>62</v>
      </c>
      <c r="B178" s="47" t="s">
        <v>201</v>
      </c>
      <c r="C178" s="47"/>
      <c r="D178" s="47"/>
      <c r="E178" s="47"/>
      <c r="F178" s="47"/>
      <c r="G178" s="47"/>
      <c r="H178" s="63"/>
      <c r="I178" s="103"/>
      <c r="K178" s="120" t="s">
        <v>197</v>
      </c>
      <c r="L178" s="120"/>
      <c r="M178" s="2"/>
      <c r="T178"/>
      <c r="U178"/>
    </row>
    <row r="179" spans="1:21" s="12" customFormat="1" ht="15" x14ac:dyDescent="0.25">
      <c r="A179" s="76" t="s">
        <v>63</v>
      </c>
      <c r="B179" s="42" t="s">
        <v>76</v>
      </c>
      <c r="C179" s="42"/>
      <c r="D179" s="42"/>
      <c r="E179" s="42"/>
      <c r="F179" s="42"/>
      <c r="G179" s="42"/>
      <c r="H179" s="63"/>
      <c r="I179" s="103"/>
      <c r="K179" s="120" t="s">
        <v>67</v>
      </c>
      <c r="L179" s="120"/>
      <c r="M179" s="2"/>
      <c r="N179" s="40"/>
      <c r="O179" s="43"/>
      <c r="P179" s="43"/>
      <c r="Q179" s="43"/>
      <c r="R179" s="43"/>
      <c r="S179" s="40"/>
    </row>
    <row r="180" spans="1:21" s="12" customFormat="1" ht="15" x14ac:dyDescent="0.25">
      <c r="A180" s="76" t="s">
        <v>60</v>
      </c>
      <c r="B180" s="352" t="s">
        <v>74</v>
      </c>
      <c r="C180" s="352"/>
      <c r="D180" s="352"/>
      <c r="E180" s="352"/>
      <c r="F180" s="352"/>
      <c r="G180" s="352"/>
      <c r="H180" s="63"/>
      <c r="I180" s="103"/>
      <c r="K180" s="120" t="s">
        <v>67</v>
      </c>
      <c r="L180" s="120"/>
      <c r="M180" s="2"/>
    </row>
    <row r="181" spans="1:21" s="12" customFormat="1" ht="15" x14ac:dyDescent="0.25">
      <c r="A181" s="76" t="s">
        <v>134</v>
      </c>
      <c r="B181" s="42" t="s">
        <v>67</v>
      </c>
      <c r="C181" s="42"/>
      <c r="D181" s="42"/>
      <c r="E181" s="42"/>
      <c r="F181" s="42"/>
      <c r="G181" s="42"/>
      <c r="H181" s="63"/>
      <c r="I181" s="103"/>
      <c r="K181" s="120" t="s">
        <v>67</v>
      </c>
      <c r="L181" s="120"/>
      <c r="M181" s="2"/>
    </row>
    <row r="182" spans="1:21" s="12" customFormat="1" ht="15" x14ac:dyDescent="0.25">
      <c r="A182" s="76" t="s">
        <v>135</v>
      </c>
      <c r="B182" s="42" t="s">
        <v>67</v>
      </c>
      <c r="C182" s="42"/>
      <c r="D182" s="42"/>
      <c r="E182" s="42"/>
      <c r="F182" s="42"/>
      <c r="G182" s="42"/>
      <c r="H182" s="63"/>
      <c r="I182" s="103"/>
      <c r="K182" s="120" t="s">
        <v>67</v>
      </c>
      <c r="L182" s="120"/>
      <c r="M182" s="2"/>
    </row>
    <row r="183" spans="1:21" s="12" customFormat="1" ht="15" x14ac:dyDescent="0.25">
      <c r="A183" s="76" t="s">
        <v>136</v>
      </c>
      <c r="B183" s="42" t="s">
        <v>67</v>
      </c>
      <c r="C183" s="42"/>
      <c r="D183" s="42"/>
      <c r="E183" s="42"/>
      <c r="F183" s="42"/>
      <c r="G183" s="42"/>
      <c r="H183" s="63"/>
      <c r="I183" s="103"/>
      <c r="K183" s="120" t="s">
        <v>67</v>
      </c>
      <c r="L183" s="120"/>
      <c r="M183" s="2"/>
      <c r="T183" s="37"/>
      <c r="U183" s="37"/>
    </row>
    <row r="184" spans="1:21" s="12" customFormat="1" ht="15" x14ac:dyDescent="0.25">
      <c r="A184" s="76" t="s">
        <v>137</v>
      </c>
      <c r="B184" s="29" t="s">
        <v>67</v>
      </c>
      <c r="C184" s="42"/>
      <c r="D184" s="42"/>
      <c r="E184" s="42"/>
      <c r="F184" s="42"/>
      <c r="G184" s="42"/>
      <c r="H184" s="63"/>
      <c r="I184" s="103"/>
      <c r="K184" s="120" t="s">
        <v>67</v>
      </c>
      <c r="L184" s="120"/>
      <c r="M184" s="2"/>
      <c r="N184" s="37"/>
      <c r="O184" s="37"/>
      <c r="P184" s="37"/>
      <c r="Q184" s="37"/>
      <c r="R184" s="37"/>
      <c r="S184" s="37"/>
    </row>
    <row r="185" spans="1:21" customFormat="1" ht="30" x14ac:dyDescent="0.25">
      <c r="A185" s="77" t="s">
        <v>138</v>
      </c>
      <c r="B185" s="42" t="str">
        <f>IF(B175=$N$4,"Yes","No")</f>
        <v>No</v>
      </c>
      <c r="C185" s="42"/>
      <c r="D185" s="42"/>
      <c r="E185" s="42"/>
      <c r="F185" s="42"/>
      <c r="G185" s="42"/>
      <c r="H185" s="92"/>
      <c r="I185" s="102"/>
      <c r="J185" s="12"/>
      <c r="K185" s="120" t="s">
        <v>67</v>
      </c>
      <c r="L185" s="120"/>
      <c r="M185" s="2"/>
      <c r="N185" s="12"/>
      <c r="O185" s="12"/>
      <c r="P185" s="12"/>
      <c r="Q185" s="12"/>
      <c r="R185" s="12"/>
      <c r="S185" s="12"/>
      <c r="T185" s="12"/>
      <c r="U185" s="12"/>
    </row>
    <row r="186" spans="1:21" s="12" customFormat="1" ht="15" x14ac:dyDescent="0.25">
      <c r="A186" s="75" t="s">
        <v>69</v>
      </c>
      <c r="B186" s="352" t="s">
        <v>77</v>
      </c>
      <c r="C186" s="352"/>
      <c r="D186" s="352"/>
      <c r="E186" s="352"/>
      <c r="F186" s="352"/>
      <c r="G186" s="352"/>
      <c r="H186" s="63"/>
      <c r="I186" s="103"/>
      <c r="J186" s="39"/>
      <c r="K186" s="120" t="s">
        <v>67</v>
      </c>
      <c r="L186" s="120"/>
      <c r="M186" s="2"/>
    </row>
    <row r="187" spans="1:21" s="12" customFormat="1" ht="15" thickBot="1" x14ac:dyDescent="0.25">
      <c r="A187" s="78"/>
      <c r="B187" s="42"/>
      <c r="C187" s="42"/>
      <c r="D187" s="42"/>
      <c r="E187" s="42"/>
      <c r="F187" s="42"/>
      <c r="G187" s="42"/>
      <c r="H187" s="63"/>
      <c r="I187" s="103"/>
      <c r="K187" s="120" t="s">
        <v>67</v>
      </c>
      <c r="L187" s="120"/>
      <c r="M187" s="2"/>
    </row>
    <row r="188" spans="1:21" s="12" customFormat="1" ht="15.75" thickBot="1" x14ac:dyDescent="0.3">
      <c r="A188" s="164" t="s">
        <v>225</v>
      </c>
      <c r="B188" s="165" t="s">
        <v>398</v>
      </c>
      <c r="C188" s="162"/>
      <c r="D188" s="162"/>
      <c r="E188" s="162"/>
      <c r="F188" s="162"/>
      <c r="G188" s="162"/>
      <c r="H188" s="163"/>
      <c r="I188" s="103"/>
      <c r="K188" s="120" t="s">
        <v>197</v>
      </c>
      <c r="L188" s="120"/>
      <c r="M188" s="2"/>
    </row>
    <row r="189" spans="1:21" s="12" customFormat="1" ht="15" x14ac:dyDescent="0.25">
      <c r="A189" s="75" t="s">
        <v>60</v>
      </c>
      <c r="B189" s="42" t="s">
        <v>227</v>
      </c>
      <c r="C189" s="42"/>
      <c r="D189" s="42"/>
      <c r="E189" s="42"/>
      <c r="F189" s="42"/>
      <c r="G189" s="42"/>
      <c r="H189" s="63"/>
      <c r="I189" s="103"/>
      <c r="K189" s="120" t="s">
        <v>67</v>
      </c>
      <c r="L189" s="120"/>
      <c r="M189" s="2"/>
    </row>
    <row r="190" spans="1:21" s="12" customFormat="1" ht="15" x14ac:dyDescent="0.25">
      <c r="A190" s="75"/>
      <c r="B190" s="38" t="str">
        <f>CONCATENATE($O$2&amp;": "&amp;VLOOKUP($B189,$N$3:$U$25,2,0))</f>
        <v>Font: Arial</v>
      </c>
      <c r="C190" s="38" t="str">
        <f>CONCATENATE($P$2&amp;": "&amp;VLOOKUP($B189,$N$3:$U$25,3,0))</f>
        <v>T-face: Normal</v>
      </c>
      <c r="D190" s="38" t="str">
        <f>CONCATENATE($Q$2&amp;": "&amp;VLOOKUP($B189,$N$3:$U$25,4,0))</f>
        <v>Font size: 11</v>
      </c>
      <c r="E190" s="106" t="str">
        <f>CONCATENATE($R$2&amp;": "&amp;VLOOKUP($B189,$N$3:$U$25,5,0))</f>
        <v>Row height: 66</v>
      </c>
      <c r="F190" s="38" t="str">
        <f>CONCATENATE($S$2&amp;": "&amp;VLOOKUP($B189,$N$3:$U$25,6,0))</f>
        <v>Text col: Black</v>
      </c>
      <c r="G190" s="38" t="str">
        <f>CONCATENATE($T$2&amp;": "&amp;VLOOKUP($B189,$N$3:$U$25,7,0))</f>
        <v>BG col: White</v>
      </c>
      <c r="H190" s="93" t="str">
        <f>CONCATENATE($U$2&amp;": "&amp;VLOOKUP($B189,$N$3:$U$25,8,0))</f>
        <v>Just: Left</v>
      </c>
      <c r="I190" s="103"/>
      <c r="K190" s="120" t="s">
        <v>67</v>
      </c>
      <c r="L190" s="120"/>
      <c r="M190" s="2"/>
    </row>
    <row r="191" spans="1:21" s="12" customFormat="1" ht="15" x14ac:dyDescent="0.25">
      <c r="A191" s="75" t="s">
        <v>61</v>
      </c>
      <c r="B191" s="13" t="s">
        <v>209</v>
      </c>
      <c r="C191" s="42"/>
      <c r="D191" s="42"/>
      <c r="E191" s="42"/>
      <c r="F191" s="42"/>
      <c r="G191" s="42"/>
      <c r="H191" s="63"/>
      <c r="I191" s="103"/>
      <c r="K191" s="120" t="s">
        <v>197</v>
      </c>
      <c r="L191" s="120"/>
      <c r="M191" s="2"/>
    </row>
    <row r="192" spans="1:21" s="12" customFormat="1" ht="76.5" customHeight="1" x14ac:dyDescent="0.25">
      <c r="A192" s="75" t="s">
        <v>62</v>
      </c>
      <c r="B192" s="353" t="s">
        <v>414</v>
      </c>
      <c r="C192" s="354"/>
      <c r="D192" s="354"/>
      <c r="E192" s="354"/>
      <c r="F192" s="354"/>
      <c r="G192" s="354"/>
      <c r="H192" s="63"/>
      <c r="I192" s="103"/>
      <c r="K192" s="120" t="s">
        <v>197</v>
      </c>
      <c r="L192" s="120"/>
      <c r="M192" s="2"/>
      <c r="T192"/>
      <c r="U192"/>
    </row>
    <row r="193" spans="1:21" s="12" customFormat="1" ht="15" x14ac:dyDescent="0.25">
      <c r="A193" s="76" t="s">
        <v>63</v>
      </c>
      <c r="B193" s="42" t="s">
        <v>162</v>
      </c>
      <c r="C193" s="42"/>
      <c r="D193" s="42"/>
      <c r="E193" s="42"/>
      <c r="F193" s="42"/>
      <c r="G193" s="42"/>
      <c r="H193" s="63"/>
      <c r="I193" s="103"/>
      <c r="K193" s="120" t="s">
        <v>67</v>
      </c>
      <c r="L193" s="120"/>
      <c r="M193" s="2"/>
      <c r="N193" s="40"/>
      <c r="O193" s="43"/>
      <c r="P193" s="43"/>
      <c r="Q193" s="43"/>
      <c r="R193" s="43"/>
      <c r="S193" s="40"/>
    </row>
    <row r="194" spans="1:21" s="12" customFormat="1" ht="15" x14ac:dyDescent="0.25">
      <c r="A194" s="76" t="s">
        <v>60</v>
      </c>
      <c r="B194" s="352" t="s">
        <v>74</v>
      </c>
      <c r="C194" s="352"/>
      <c r="D194" s="352"/>
      <c r="E194" s="352"/>
      <c r="F194" s="352"/>
      <c r="G194" s="352"/>
      <c r="H194" s="63"/>
      <c r="I194" s="103"/>
      <c r="K194" s="120" t="s">
        <v>67</v>
      </c>
      <c r="L194" s="120"/>
      <c r="M194" s="2"/>
    </row>
    <row r="195" spans="1:21" s="12" customFormat="1" ht="15" x14ac:dyDescent="0.25">
      <c r="A195" s="76" t="s">
        <v>134</v>
      </c>
      <c r="B195" s="42" t="s">
        <v>67</v>
      </c>
      <c r="C195" s="42"/>
      <c r="D195" s="42"/>
      <c r="E195" s="42"/>
      <c r="F195" s="42"/>
      <c r="G195" s="42"/>
      <c r="H195" s="63"/>
      <c r="I195" s="103"/>
      <c r="K195" s="120" t="s">
        <v>67</v>
      </c>
      <c r="L195" s="120"/>
      <c r="M195" s="2"/>
    </row>
    <row r="196" spans="1:21" s="12" customFormat="1" ht="15" x14ac:dyDescent="0.25">
      <c r="A196" s="76" t="s">
        <v>135</v>
      </c>
      <c r="B196" s="42" t="s">
        <v>67</v>
      </c>
      <c r="C196" s="42"/>
      <c r="D196" s="42"/>
      <c r="E196" s="42"/>
      <c r="F196" s="42"/>
      <c r="G196" s="42"/>
      <c r="H196" s="63"/>
      <c r="I196" s="103"/>
      <c r="K196" s="120" t="s">
        <v>67</v>
      </c>
      <c r="L196" s="120"/>
      <c r="M196" s="2"/>
    </row>
    <row r="197" spans="1:21" s="12" customFormat="1" ht="15" x14ac:dyDescent="0.25">
      <c r="A197" s="76" t="s">
        <v>136</v>
      </c>
      <c r="B197" s="42" t="s">
        <v>67</v>
      </c>
      <c r="C197" s="42"/>
      <c r="D197" s="42"/>
      <c r="E197" s="42"/>
      <c r="F197" s="42"/>
      <c r="G197" s="42"/>
      <c r="H197" s="63"/>
      <c r="I197" s="103"/>
      <c r="K197" s="120" t="s">
        <v>67</v>
      </c>
      <c r="L197" s="120"/>
      <c r="M197" s="2"/>
    </row>
    <row r="198" spans="1:21" s="12" customFormat="1" ht="15" x14ac:dyDescent="0.25">
      <c r="A198" s="76" t="s">
        <v>137</v>
      </c>
      <c r="B198" s="29" t="s">
        <v>67</v>
      </c>
      <c r="C198" s="42"/>
      <c r="D198" s="42"/>
      <c r="E198" s="42"/>
      <c r="F198" s="42"/>
      <c r="G198" s="42"/>
      <c r="H198" s="63"/>
      <c r="I198" s="103"/>
      <c r="K198" s="120" t="s">
        <v>67</v>
      </c>
      <c r="L198" s="120"/>
      <c r="M198" s="2"/>
    </row>
    <row r="199" spans="1:21" customFormat="1" ht="30" x14ac:dyDescent="0.25">
      <c r="A199" s="77" t="s">
        <v>138</v>
      </c>
      <c r="B199" s="42" t="str">
        <f>IF(B189=$N$4,"Yes","No")</f>
        <v>No</v>
      </c>
      <c r="C199" s="42"/>
      <c r="D199" s="42"/>
      <c r="E199" s="42"/>
      <c r="F199" s="42"/>
      <c r="G199" s="42"/>
      <c r="H199" s="92"/>
      <c r="I199" s="102"/>
      <c r="J199" s="12"/>
      <c r="K199" s="120" t="s">
        <v>67</v>
      </c>
      <c r="L199" s="120"/>
      <c r="M199" s="2"/>
      <c r="N199" s="12"/>
      <c r="O199" s="12"/>
      <c r="P199" s="12"/>
      <c r="Q199" s="12"/>
      <c r="R199" s="12"/>
      <c r="S199" s="12"/>
      <c r="T199" s="12"/>
      <c r="U199" s="12"/>
    </row>
    <row r="200" spans="1:21" s="12" customFormat="1" ht="15" x14ac:dyDescent="0.25">
      <c r="A200" s="75" t="s">
        <v>69</v>
      </c>
      <c r="B200" s="352" t="s">
        <v>77</v>
      </c>
      <c r="C200" s="352"/>
      <c r="D200" s="352"/>
      <c r="E200" s="352"/>
      <c r="F200" s="352"/>
      <c r="G200" s="352"/>
      <c r="H200" s="63"/>
      <c r="I200" s="103"/>
      <c r="J200" s="39"/>
      <c r="K200" s="120" t="s">
        <v>67</v>
      </c>
      <c r="L200" s="120"/>
      <c r="M200" s="2"/>
    </row>
    <row r="201" spans="1:21" s="12" customFormat="1" ht="15" thickBot="1" x14ac:dyDescent="0.25">
      <c r="A201" s="78"/>
      <c r="B201" s="42"/>
      <c r="C201" s="42"/>
      <c r="D201" s="42"/>
      <c r="E201" s="42"/>
      <c r="F201" s="42"/>
      <c r="G201" s="42"/>
      <c r="H201" s="63"/>
      <c r="I201" s="103"/>
      <c r="K201" s="120" t="s">
        <v>67</v>
      </c>
      <c r="L201" s="120"/>
      <c r="M201" s="2"/>
    </row>
    <row r="202" spans="1:21" s="12" customFormat="1" ht="15.75" thickBot="1" x14ac:dyDescent="0.3">
      <c r="A202" s="164" t="s">
        <v>160</v>
      </c>
      <c r="B202" s="165" t="s">
        <v>210</v>
      </c>
      <c r="C202" s="162"/>
      <c r="D202" s="162"/>
      <c r="E202" s="162"/>
      <c r="F202" s="162"/>
      <c r="G202" s="162"/>
      <c r="H202" s="163"/>
      <c r="I202" s="103"/>
      <c r="K202" s="120" t="s">
        <v>197</v>
      </c>
      <c r="L202" s="120"/>
      <c r="M202" s="2"/>
    </row>
    <row r="203" spans="1:21" s="12" customFormat="1" ht="15" x14ac:dyDescent="0.25">
      <c r="A203" s="75" t="s">
        <v>60</v>
      </c>
      <c r="B203" s="42" t="s">
        <v>214</v>
      </c>
      <c r="C203" s="42"/>
      <c r="D203" s="42"/>
      <c r="E203" s="42"/>
      <c r="F203" s="42"/>
      <c r="G203" s="42"/>
      <c r="H203" s="63"/>
      <c r="I203" s="103"/>
      <c r="K203" s="120" t="s">
        <v>67</v>
      </c>
      <c r="L203" s="120"/>
      <c r="M203" s="2"/>
    </row>
    <row r="204" spans="1:21" s="37" customFormat="1" ht="29.25" x14ac:dyDescent="0.25">
      <c r="A204" s="74"/>
      <c r="B204" s="34" t="str">
        <f>CONCATENATE($O$2&amp;": "&amp;VLOOKUP($B203,$N$3:$U$25,2,0))</f>
        <v>Font: Arial</v>
      </c>
      <c r="C204" s="34" t="str">
        <f>CONCATENATE($P$2&amp;": "&amp;VLOOKUP($B203,$N$3:$U$25,3,0))</f>
        <v>T-face: Normal</v>
      </c>
      <c r="D204" s="34" t="str">
        <f>CONCATENATE($Q$2&amp;": "&amp;VLOOKUP($B203,$N$3:$U$25,4,0))</f>
        <v>Font size: 11</v>
      </c>
      <c r="E204" s="34" t="str">
        <f>CONCATENATE($R$2&amp;": "&amp;VLOOKUP($B203,$N$3:$U$25,5,0))</f>
        <v>Row height: 40.5</v>
      </c>
      <c r="F204" s="34" t="str">
        <f>CONCATENATE($S$2&amp;": "&amp;VLOOKUP($B203,$N$3:$U$25,6,0))</f>
        <v>Text col: Black</v>
      </c>
      <c r="G204" s="34" t="str">
        <f>CONCATENATE($T$2&amp;": "&amp;VLOOKUP($B203,$N$3:$U$25,7,0))</f>
        <v>BG col: White</v>
      </c>
      <c r="H204" s="90" t="str">
        <f>CONCATENATE($U$2&amp;": "&amp;VLOOKUP($B203,$N$3:$U$25,8,0))</f>
        <v>Just: Left</v>
      </c>
      <c r="I204" s="105"/>
      <c r="J204" s="12"/>
      <c r="K204" s="120" t="s">
        <v>67</v>
      </c>
      <c r="L204" s="120"/>
      <c r="M204" s="2"/>
      <c r="N204" s="12"/>
      <c r="O204" s="12"/>
      <c r="P204" s="12"/>
      <c r="Q204" s="12"/>
      <c r="R204" s="12"/>
      <c r="S204" s="12"/>
      <c r="T204" s="12"/>
      <c r="U204" s="12"/>
    </row>
    <row r="205" spans="1:21" s="12" customFormat="1" ht="15" x14ac:dyDescent="0.25">
      <c r="A205" s="75" t="s">
        <v>61</v>
      </c>
      <c r="B205" s="42" t="s">
        <v>107</v>
      </c>
      <c r="C205" s="42"/>
      <c r="D205" s="42"/>
      <c r="E205" s="42"/>
      <c r="F205" s="42"/>
      <c r="G205" s="42"/>
      <c r="H205" s="63"/>
      <c r="I205" s="103"/>
      <c r="J205" s="37"/>
      <c r="K205" s="120" t="s">
        <v>197</v>
      </c>
      <c r="L205" s="120"/>
      <c r="M205" s="2"/>
    </row>
    <row r="206" spans="1:21" s="12" customFormat="1" ht="33" customHeight="1" x14ac:dyDescent="0.25">
      <c r="A206" s="75" t="s">
        <v>62</v>
      </c>
      <c r="B206" s="391" t="s">
        <v>406</v>
      </c>
      <c r="C206" s="392"/>
      <c r="D206" s="392"/>
      <c r="E206" s="392"/>
      <c r="F206" s="392"/>
      <c r="G206" s="392"/>
      <c r="H206" s="63"/>
      <c r="I206" s="103"/>
      <c r="K206" s="120" t="s">
        <v>197</v>
      </c>
      <c r="L206" s="120"/>
      <c r="M206" s="2"/>
      <c r="T206"/>
      <c r="U206"/>
    </row>
    <row r="207" spans="1:21" s="12" customFormat="1" ht="15" x14ac:dyDescent="0.25">
      <c r="A207" s="76" t="s">
        <v>63</v>
      </c>
      <c r="B207" s="42" t="s">
        <v>76</v>
      </c>
      <c r="C207" s="42"/>
      <c r="D207" s="42"/>
      <c r="E207" s="42"/>
      <c r="F207" s="42"/>
      <c r="G207" s="42"/>
      <c r="H207" s="63"/>
      <c r="I207" s="103"/>
      <c r="K207" s="120" t="s">
        <v>67</v>
      </c>
      <c r="L207" s="120"/>
      <c r="M207" s="2"/>
      <c r="N207" s="40"/>
      <c r="O207" s="43"/>
      <c r="P207" s="43"/>
      <c r="Q207" s="43"/>
      <c r="R207" s="43"/>
      <c r="S207" s="40"/>
    </row>
    <row r="208" spans="1:21" s="12" customFormat="1" ht="15" x14ac:dyDescent="0.25">
      <c r="A208" s="76" t="s">
        <v>60</v>
      </c>
      <c r="B208" s="352" t="s">
        <v>74</v>
      </c>
      <c r="C208" s="352"/>
      <c r="D208" s="352"/>
      <c r="E208" s="352"/>
      <c r="F208" s="352"/>
      <c r="G208" s="352"/>
      <c r="H208" s="63"/>
      <c r="I208" s="103"/>
      <c r="K208" s="120" t="s">
        <v>67</v>
      </c>
      <c r="L208" s="120"/>
      <c r="M208" s="2"/>
    </row>
    <row r="209" spans="1:21" s="12" customFormat="1" ht="15" x14ac:dyDescent="0.25">
      <c r="A209" s="76" t="s">
        <v>134</v>
      </c>
      <c r="B209" s="42" t="s">
        <v>67</v>
      </c>
      <c r="C209" s="42"/>
      <c r="D209" s="42"/>
      <c r="E209" s="42"/>
      <c r="F209" s="42"/>
      <c r="G209" s="42"/>
      <c r="H209" s="63"/>
      <c r="I209" s="103"/>
      <c r="K209" s="120" t="s">
        <v>67</v>
      </c>
      <c r="L209" s="120"/>
      <c r="M209" s="2"/>
    </row>
    <row r="210" spans="1:21" s="12" customFormat="1" ht="15" x14ac:dyDescent="0.25">
      <c r="A210" s="76" t="s">
        <v>135</v>
      </c>
      <c r="B210" s="42" t="s">
        <v>67</v>
      </c>
      <c r="C210" s="42"/>
      <c r="D210" s="42"/>
      <c r="E210" s="42"/>
      <c r="F210" s="42"/>
      <c r="G210" s="42"/>
      <c r="H210" s="63"/>
      <c r="I210" s="103"/>
      <c r="K210" s="120" t="s">
        <v>67</v>
      </c>
      <c r="L210" s="120"/>
      <c r="M210" s="2"/>
    </row>
    <row r="211" spans="1:21" s="12" customFormat="1" ht="15" x14ac:dyDescent="0.25">
      <c r="A211" s="76" t="s">
        <v>136</v>
      </c>
      <c r="B211" s="42" t="s">
        <v>67</v>
      </c>
      <c r="C211" s="42"/>
      <c r="D211" s="42"/>
      <c r="E211" s="42"/>
      <c r="F211" s="42"/>
      <c r="G211" s="42"/>
      <c r="H211" s="63"/>
      <c r="I211" s="103"/>
      <c r="K211" s="120" t="s">
        <v>67</v>
      </c>
      <c r="L211" s="120"/>
      <c r="M211" s="2"/>
      <c r="T211" s="37"/>
      <c r="U211" s="37"/>
    </row>
    <row r="212" spans="1:21" s="12" customFormat="1" ht="15" x14ac:dyDescent="0.25">
      <c r="A212" s="76" t="s">
        <v>137</v>
      </c>
      <c r="B212" s="29" t="s">
        <v>67</v>
      </c>
      <c r="C212" s="42"/>
      <c r="D212" s="42"/>
      <c r="E212" s="42"/>
      <c r="F212" s="42"/>
      <c r="G212" s="42"/>
      <c r="H212" s="63"/>
      <c r="I212" s="103"/>
      <c r="K212" s="120" t="s">
        <v>67</v>
      </c>
      <c r="L212" s="120"/>
      <c r="M212" s="2"/>
      <c r="N212" s="37"/>
      <c r="O212" s="37"/>
      <c r="P212" s="37"/>
      <c r="Q212" s="37"/>
      <c r="R212" s="37"/>
      <c r="S212" s="37"/>
    </row>
    <row r="213" spans="1:21" customFormat="1" ht="30" x14ac:dyDescent="0.25">
      <c r="A213" s="77" t="s">
        <v>138</v>
      </c>
      <c r="B213" s="42" t="str">
        <f>IF(B203=$N$4,"Yes","No")</f>
        <v>No</v>
      </c>
      <c r="C213" s="42"/>
      <c r="D213" s="42"/>
      <c r="E213" s="42"/>
      <c r="F213" s="42"/>
      <c r="G213" s="42"/>
      <c r="H213" s="92"/>
      <c r="I213" s="102"/>
      <c r="J213" s="12"/>
      <c r="K213" s="120" t="s">
        <v>67</v>
      </c>
      <c r="L213" s="120"/>
      <c r="M213" s="2"/>
      <c r="N213" s="12"/>
      <c r="O213" s="12"/>
      <c r="P213" s="12"/>
      <c r="Q213" s="12"/>
      <c r="R213" s="12"/>
      <c r="S213" s="12"/>
      <c r="T213" s="12"/>
      <c r="U213" s="12"/>
    </row>
    <row r="214" spans="1:21" s="12" customFormat="1" ht="15" x14ac:dyDescent="0.25">
      <c r="A214" s="75" t="s">
        <v>69</v>
      </c>
      <c r="B214" s="352" t="s">
        <v>77</v>
      </c>
      <c r="C214" s="352"/>
      <c r="D214" s="352"/>
      <c r="E214" s="352"/>
      <c r="F214" s="352"/>
      <c r="G214" s="352"/>
      <c r="H214" s="63"/>
      <c r="I214" s="103"/>
      <c r="J214" s="39"/>
      <c r="K214" s="120" t="s">
        <v>67</v>
      </c>
      <c r="L214" s="120"/>
      <c r="M214" s="2"/>
    </row>
    <row r="215" spans="1:21" s="12" customFormat="1" ht="15" thickBot="1" x14ac:dyDescent="0.25">
      <c r="A215" s="78"/>
      <c r="B215" s="42"/>
      <c r="C215" s="42"/>
      <c r="D215" s="42"/>
      <c r="E215" s="42"/>
      <c r="F215" s="42"/>
      <c r="G215" s="42"/>
      <c r="H215" s="63"/>
      <c r="I215" s="103"/>
      <c r="K215" s="120" t="s">
        <v>67</v>
      </c>
      <c r="L215" s="120"/>
      <c r="M215" s="2"/>
    </row>
    <row r="216" spans="1:21" s="12" customFormat="1" ht="15.75" thickBot="1" x14ac:dyDescent="0.3">
      <c r="A216" s="164" t="s">
        <v>161</v>
      </c>
      <c r="B216" s="165" t="s">
        <v>210</v>
      </c>
      <c r="C216" s="162"/>
      <c r="D216" s="162"/>
      <c r="E216" s="162"/>
      <c r="F216" s="162"/>
      <c r="G216" s="162"/>
      <c r="H216" s="163"/>
      <c r="I216" s="103"/>
      <c r="K216" s="120" t="s">
        <v>197</v>
      </c>
      <c r="L216" s="120"/>
      <c r="M216" s="2"/>
    </row>
    <row r="217" spans="1:21" s="12" customFormat="1" ht="15" x14ac:dyDescent="0.25">
      <c r="A217" s="75" t="s">
        <v>60</v>
      </c>
      <c r="B217" s="42" t="s">
        <v>212</v>
      </c>
      <c r="C217" s="42"/>
      <c r="D217" s="42"/>
      <c r="E217" s="42"/>
      <c r="F217" s="42"/>
      <c r="G217" s="42"/>
      <c r="H217" s="63"/>
      <c r="I217" s="103"/>
      <c r="K217" s="120" t="s">
        <v>67</v>
      </c>
      <c r="L217" s="120"/>
      <c r="M217" s="2"/>
    </row>
    <row r="218" spans="1:21" s="12" customFormat="1" ht="15" x14ac:dyDescent="0.25">
      <c r="A218" s="75"/>
      <c r="B218" s="38" t="str">
        <f>CONCATENATE($O$2&amp;": "&amp;VLOOKUP($B217,$N$3:$U$25,2,0))</f>
        <v>Font: Arial</v>
      </c>
      <c r="C218" s="38" t="str">
        <f>CONCATENATE($P$2&amp;": "&amp;VLOOKUP($B217,$N$3:$U$25,3,0))</f>
        <v>T-face: Normal</v>
      </c>
      <c r="D218" s="38" t="str">
        <f>CONCATENATE($Q$2&amp;": "&amp;VLOOKUP($B217,$N$3:$U$25,4,0))</f>
        <v>Font size: 11</v>
      </c>
      <c r="E218" s="38" t="str">
        <f>CONCATENATE($R$2&amp;": "&amp;VLOOKUP($B217,$N$3:$U$25,5,0))</f>
        <v>Row height: 24.75</v>
      </c>
      <c r="F218" s="38" t="str">
        <f>CONCATENATE($S$2&amp;": "&amp;VLOOKUP($B217,$N$3:$U$25,6,0))</f>
        <v>Text col: Black</v>
      </c>
      <c r="G218" s="38" t="str">
        <f>CONCATENATE($T$2&amp;": "&amp;VLOOKUP($B217,$N$3:$U$25,7,0))</f>
        <v>BG col: White</v>
      </c>
      <c r="H218" s="93" t="str">
        <f>CONCATENATE($U$2&amp;": "&amp;VLOOKUP($B217,$N$3:$U$25,8,0))</f>
        <v>Just: Left</v>
      </c>
      <c r="I218" s="103"/>
      <c r="K218" s="120" t="s">
        <v>67</v>
      </c>
      <c r="L218" s="120"/>
      <c r="M218" s="2"/>
    </row>
    <row r="219" spans="1:21" s="12" customFormat="1" ht="15" x14ac:dyDescent="0.25">
      <c r="A219" s="75" t="s">
        <v>61</v>
      </c>
      <c r="B219" s="42" t="s">
        <v>107</v>
      </c>
      <c r="C219" s="42"/>
      <c r="D219" s="42"/>
      <c r="E219" s="42"/>
      <c r="F219" s="42"/>
      <c r="G219" s="42"/>
      <c r="H219" s="63"/>
      <c r="I219" s="103"/>
      <c r="K219" s="120" t="s">
        <v>197</v>
      </c>
      <c r="L219" s="120"/>
      <c r="M219" s="2"/>
    </row>
    <row r="220" spans="1:21" s="12" customFormat="1" ht="15" x14ac:dyDescent="0.25">
      <c r="A220" s="75" t="s">
        <v>62</v>
      </c>
      <c r="B220" s="47" t="s">
        <v>407</v>
      </c>
      <c r="C220" s="47"/>
      <c r="D220" s="47"/>
      <c r="E220" s="47"/>
      <c r="F220" s="47"/>
      <c r="G220" s="47"/>
      <c r="H220" s="63"/>
      <c r="I220" s="103"/>
      <c r="K220" s="120" t="s">
        <v>197</v>
      </c>
      <c r="L220" s="120"/>
      <c r="M220" s="2"/>
      <c r="T220"/>
      <c r="U220"/>
    </row>
    <row r="221" spans="1:21" s="12" customFormat="1" ht="15" x14ac:dyDescent="0.25">
      <c r="A221" s="76" t="s">
        <v>63</v>
      </c>
      <c r="B221" s="42" t="s">
        <v>76</v>
      </c>
      <c r="C221" s="42"/>
      <c r="D221" s="42"/>
      <c r="E221" s="42"/>
      <c r="F221" s="42"/>
      <c r="G221" s="42"/>
      <c r="H221" s="63"/>
      <c r="I221" s="103"/>
      <c r="K221" s="120" t="s">
        <v>67</v>
      </c>
      <c r="L221" s="120"/>
      <c r="M221" s="2"/>
      <c r="N221" s="40"/>
      <c r="O221" s="43"/>
      <c r="P221" s="43"/>
      <c r="Q221" s="43"/>
      <c r="R221" s="43"/>
      <c r="S221" s="40"/>
    </row>
    <row r="222" spans="1:21" s="12" customFormat="1" ht="15" x14ac:dyDescent="0.25">
      <c r="A222" s="76" t="s">
        <v>60</v>
      </c>
      <c r="B222" s="352" t="s">
        <v>74</v>
      </c>
      <c r="C222" s="352"/>
      <c r="D222" s="352"/>
      <c r="E222" s="352"/>
      <c r="F222" s="352"/>
      <c r="G222" s="352"/>
      <c r="H222" s="63"/>
      <c r="I222" s="103"/>
      <c r="K222" s="120" t="s">
        <v>67</v>
      </c>
      <c r="L222" s="120"/>
      <c r="M222" s="2"/>
    </row>
    <row r="223" spans="1:21" s="12" customFormat="1" ht="15" x14ac:dyDescent="0.25">
      <c r="A223" s="76" t="s">
        <v>134</v>
      </c>
      <c r="B223" s="42" t="s">
        <v>67</v>
      </c>
      <c r="C223" s="42"/>
      <c r="D223" s="42"/>
      <c r="E223" s="42"/>
      <c r="F223" s="42"/>
      <c r="G223" s="42"/>
      <c r="H223" s="63"/>
      <c r="I223" s="103"/>
      <c r="K223" s="120" t="s">
        <v>67</v>
      </c>
      <c r="L223" s="120"/>
      <c r="M223" s="2"/>
    </row>
    <row r="224" spans="1:21" s="12" customFormat="1" ht="15" x14ac:dyDescent="0.25">
      <c r="A224" s="76" t="s">
        <v>135</v>
      </c>
      <c r="B224" s="42" t="s">
        <v>67</v>
      </c>
      <c r="C224" s="42"/>
      <c r="D224" s="42"/>
      <c r="E224" s="42"/>
      <c r="F224" s="42"/>
      <c r="G224" s="42"/>
      <c r="H224" s="63"/>
      <c r="I224" s="103"/>
      <c r="K224" s="120" t="s">
        <v>67</v>
      </c>
      <c r="L224" s="120"/>
      <c r="M224" s="2"/>
    </row>
    <row r="225" spans="1:21" s="12" customFormat="1" ht="15" x14ac:dyDescent="0.25">
      <c r="A225" s="76" t="s">
        <v>136</v>
      </c>
      <c r="B225" s="42" t="s">
        <v>67</v>
      </c>
      <c r="C225" s="42"/>
      <c r="D225" s="42"/>
      <c r="E225" s="42"/>
      <c r="F225" s="42"/>
      <c r="G225" s="42"/>
      <c r="H225" s="63"/>
      <c r="I225" s="103"/>
      <c r="K225" s="120" t="s">
        <v>67</v>
      </c>
      <c r="L225" s="120"/>
      <c r="M225" s="2"/>
    </row>
    <row r="226" spans="1:21" s="12" customFormat="1" ht="15" x14ac:dyDescent="0.25">
      <c r="A226" s="76" t="s">
        <v>137</v>
      </c>
      <c r="B226" s="29" t="s">
        <v>67</v>
      </c>
      <c r="C226" s="42"/>
      <c r="D226" s="42"/>
      <c r="E226" s="42"/>
      <c r="F226" s="42"/>
      <c r="G226" s="42"/>
      <c r="H226" s="63"/>
      <c r="I226" s="103"/>
      <c r="K226" s="120" t="s">
        <v>67</v>
      </c>
      <c r="L226" s="120"/>
      <c r="M226" s="2"/>
    </row>
    <row r="227" spans="1:21" customFormat="1" ht="30" x14ac:dyDescent="0.25">
      <c r="A227" s="77" t="s">
        <v>138</v>
      </c>
      <c r="B227" s="42" t="str">
        <f>IF(B217=$N$4,"Yes","No")</f>
        <v>No</v>
      </c>
      <c r="C227" s="42"/>
      <c r="D227" s="42"/>
      <c r="E227" s="42"/>
      <c r="F227" s="42"/>
      <c r="G227" s="42"/>
      <c r="H227" s="92"/>
      <c r="I227" s="102"/>
      <c r="J227" s="12"/>
      <c r="K227" s="120" t="s">
        <v>67</v>
      </c>
      <c r="L227" s="120"/>
      <c r="M227" s="2"/>
      <c r="N227" s="12"/>
      <c r="O227" s="12"/>
      <c r="P227" s="12"/>
      <c r="Q227" s="12"/>
      <c r="R227" s="12"/>
      <c r="S227" s="12"/>
      <c r="T227" s="12"/>
      <c r="U227" s="12"/>
    </row>
    <row r="228" spans="1:21" s="12" customFormat="1" ht="15" x14ac:dyDescent="0.25">
      <c r="A228" s="75" t="s">
        <v>69</v>
      </c>
      <c r="B228" s="352" t="s">
        <v>77</v>
      </c>
      <c r="C228" s="352"/>
      <c r="D228" s="352"/>
      <c r="E228" s="352"/>
      <c r="F228" s="352"/>
      <c r="G228" s="352"/>
      <c r="H228" s="63"/>
      <c r="I228" s="103"/>
      <c r="J228" s="39"/>
      <c r="K228" s="120" t="s">
        <v>67</v>
      </c>
      <c r="L228" s="120"/>
      <c r="M228" s="2"/>
    </row>
    <row r="229" spans="1:21" s="12" customFormat="1" ht="15" thickBot="1" x14ac:dyDescent="0.25">
      <c r="A229" s="78"/>
      <c r="B229" s="42"/>
      <c r="C229" s="42"/>
      <c r="D229" s="42"/>
      <c r="E229" s="42"/>
      <c r="F229" s="42"/>
      <c r="G229" s="42"/>
      <c r="H229" s="63"/>
      <c r="I229" s="103"/>
      <c r="K229" s="120" t="s">
        <v>67</v>
      </c>
      <c r="L229" s="120"/>
      <c r="M229" s="2"/>
    </row>
    <row r="230" spans="1:21" s="12" customFormat="1" ht="15.75" thickBot="1" x14ac:dyDescent="0.3">
      <c r="A230" s="164" t="s">
        <v>165</v>
      </c>
      <c r="B230" s="165" t="s">
        <v>210</v>
      </c>
      <c r="C230" s="162"/>
      <c r="D230" s="162"/>
      <c r="E230" s="162"/>
      <c r="F230" s="162"/>
      <c r="G230" s="162"/>
      <c r="H230" s="163"/>
      <c r="I230" s="103"/>
      <c r="K230" s="120" t="s">
        <v>197</v>
      </c>
      <c r="L230" s="120"/>
      <c r="M230" s="2"/>
    </row>
    <row r="231" spans="1:21" s="12" customFormat="1" ht="15" x14ac:dyDescent="0.25">
      <c r="A231" s="75" t="s">
        <v>60</v>
      </c>
      <c r="B231" s="42" t="s">
        <v>80</v>
      </c>
      <c r="C231" s="42"/>
      <c r="D231" s="42"/>
      <c r="E231" s="42"/>
      <c r="F231" s="42"/>
      <c r="G231" s="42"/>
      <c r="H231" s="63"/>
      <c r="I231" s="103"/>
      <c r="K231" s="120" t="s">
        <v>67</v>
      </c>
      <c r="L231" s="120"/>
      <c r="M231" s="2"/>
    </row>
    <row r="232" spans="1:21" s="37" customFormat="1" ht="29.25" x14ac:dyDescent="0.25">
      <c r="A232" s="74"/>
      <c r="B232" s="34" t="str">
        <f>CONCATENATE($O$2&amp;": "&amp;VLOOKUP($B231,$N$3:$U$25,2,0))</f>
        <v>Font: Arial</v>
      </c>
      <c r="C232" s="34" t="str">
        <f>CONCATENATE($P$2&amp;": "&amp;VLOOKUP($B231,$N$3:$U$25,3,0))</f>
        <v>T-face: Underlined</v>
      </c>
      <c r="D232" s="34" t="str">
        <f>CONCATENATE($Q$2&amp;": "&amp;VLOOKUP($B231,$N$3:$U$25,4,0))</f>
        <v>Font size: 11</v>
      </c>
      <c r="E232" s="34" t="str">
        <f>CONCATENATE($R$2&amp;": "&amp;VLOOKUP($B231,$N$3:$U$25,5,0))</f>
        <v>Row height: 15</v>
      </c>
      <c r="F232" s="34" t="str">
        <f>CONCATENATE($S$2&amp;": "&amp;VLOOKUP($B231,$N$3:$U$25,6,0))</f>
        <v>Text col: Blue</v>
      </c>
      <c r="G232" s="34" t="str">
        <f>CONCATENATE($T$2&amp;": "&amp;VLOOKUP($B231,$N$3:$U$25,7,0))</f>
        <v>BG col: White</v>
      </c>
      <c r="H232" s="90" t="str">
        <f>CONCATENATE($U$2&amp;": "&amp;VLOOKUP($B231,$N$3:$U$25,8,0))</f>
        <v>Just: Left</v>
      </c>
      <c r="I232" s="105"/>
      <c r="J232" s="12"/>
      <c r="K232" s="120" t="s">
        <v>67</v>
      </c>
      <c r="L232" s="120"/>
      <c r="M232" s="2"/>
      <c r="N232" s="12"/>
      <c r="O232" s="12"/>
      <c r="P232" s="12"/>
      <c r="Q232" s="12"/>
      <c r="R232" s="12"/>
      <c r="S232" s="12"/>
      <c r="T232" s="12"/>
      <c r="U232" s="12"/>
    </row>
    <row r="233" spans="1:21" s="12" customFormat="1" ht="15" x14ac:dyDescent="0.25">
      <c r="A233" s="75" t="s">
        <v>61</v>
      </c>
      <c r="B233" s="42" t="s">
        <v>107</v>
      </c>
      <c r="C233" s="42"/>
      <c r="D233" s="42"/>
      <c r="E233" s="42"/>
      <c r="F233" s="42"/>
      <c r="G233" s="42"/>
      <c r="H233" s="63"/>
      <c r="I233" s="103"/>
      <c r="J233" s="37"/>
      <c r="K233" s="120" t="s">
        <v>197</v>
      </c>
      <c r="L233" s="120"/>
      <c r="M233" s="2"/>
    </row>
    <row r="234" spans="1:21" s="12" customFormat="1" ht="15" x14ac:dyDescent="0.25">
      <c r="A234" s="75" t="s">
        <v>62</v>
      </c>
      <c r="B234" s="152" t="s">
        <v>409</v>
      </c>
      <c r="C234" s="42"/>
      <c r="D234" s="42"/>
      <c r="E234" s="42"/>
      <c r="F234" s="42"/>
      <c r="G234" s="42"/>
      <c r="H234" s="63"/>
      <c r="I234" s="103"/>
      <c r="K234" s="120" t="s">
        <v>197</v>
      </c>
      <c r="L234" s="120"/>
      <c r="M234" s="2"/>
      <c r="T234"/>
      <c r="U234"/>
    </row>
    <row r="235" spans="1:21" s="12" customFormat="1" ht="15" x14ac:dyDescent="0.25">
      <c r="A235" s="76" t="s">
        <v>63</v>
      </c>
      <c r="B235" s="42" t="s">
        <v>76</v>
      </c>
      <c r="C235" s="42"/>
      <c r="D235" s="42"/>
      <c r="E235" s="42"/>
      <c r="F235" s="42"/>
      <c r="G235" s="42"/>
      <c r="H235" s="63"/>
      <c r="I235" s="103"/>
      <c r="K235" s="120" t="s">
        <v>67</v>
      </c>
      <c r="L235" s="120"/>
      <c r="M235" s="2"/>
      <c r="N235" s="40"/>
      <c r="O235" s="43"/>
      <c r="P235" s="43"/>
      <c r="Q235" s="43"/>
      <c r="R235" s="43"/>
      <c r="S235" s="40"/>
    </row>
    <row r="236" spans="1:21" s="12" customFormat="1" ht="15" x14ac:dyDescent="0.25">
      <c r="A236" s="76" t="s">
        <v>60</v>
      </c>
      <c r="B236" s="352" t="s">
        <v>74</v>
      </c>
      <c r="C236" s="352"/>
      <c r="D236" s="352"/>
      <c r="E236" s="352"/>
      <c r="F236" s="352"/>
      <c r="G236" s="352"/>
      <c r="H236" s="63"/>
      <c r="I236" s="103"/>
      <c r="K236" s="120" t="s">
        <v>67</v>
      </c>
      <c r="L236" s="120"/>
      <c r="M236" s="2"/>
    </row>
    <row r="237" spans="1:21" s="12" customFormat="1" ht="15" x14ac:dyDescent="0.25">
      <c r="A237" s="76" t="s">
        <v>134</v>
      </c>
      <c r="B237" s="42" t="s">
        <v>67</v>
      </c>
      <c r="C237" s="42"/>
      <c r="D237" s="42"/>
      <c r="E237" s="42"/>
      <c r="F237" s="42"/>
      <c r="G237" s="42"/>
      <c r="H237" s="63"/>
      <c r="I237" s="103"/>
      <c r="K237" s="120" t="s">
        <v>67</v>
      </c>
      <c r="L237" s="120"/>
      <c r="M237" s="2"/>
    </row>
    <row r="238" spans="1:21" s="12" customFormat="1" ht="15" x14ac:dyDescent="0.25">
      <c r="A238" s="76" t="s">
        <v>135</v>
      </c>
      <c r="B238" s="42" t="s">
        <v>67</v>
      </c>
      <c r="C238" s="42"/>
      <c r="D238" s="42"/>
      <c r="E238" s="42"/>
      <c r="F238" s="42"/>
      <c r="G238" s="42"/>
      <c r="H238" s="63"/>
      <c r="I238" s="103"/>
      <c r="K238" s="120" t="s">
        <v>67</v>
      </c>
      <c r="L238" s="120"/>
      <c r="M238" s="2"/>
    </row>
    <row r="239" spans="1:21" s="12" customFormat="1" ht="15" x14ac:dyDescent="0.25">
      <c r="A239" s="76" t="s">
        <v>136</v>
      </c>
      <c r="B239" s="42" t="s">
        <v>67</v>
      </c>
      <c r="C239" s="42"/>
      <c r="D239" s="42"/>
      <c r="E239" s="42"/>
      <c r="F239" s="42"/>
      <c r="G239" s="42"/>
      <c r="H239" s="63"/>
      <c r="I239" s="103"/>
      <c r="K239" s="120" t="s">
        <v>67</v>
      </c>
      <c r="L239" s="120"/>
      <c r="M239" s="2"/>
      <c r="T239" s="37"/>
      <c r="U239" s="37"/>
    </row>
    <row r="240" spans="1:21" s="12" customFormat="1" ht="15" x14ac:dyDescent="0.25">
      <c r="A240" s="76" t="s">
        <v>137</v>
      </c>
      <c r="B240" s="29" t="s">
        <v>67</v>
      </c>
      <c r="C240" s="42"/>
      <c r="D240" s="42"/>
      <c r="E240" s="42"/>
      <c r="F240" s="42"/>
      <c r="G240" s="42"/>
      <c r="H240" s="63"/>
      <c r="I240" s="103"/>
      <c r="K240" s="120" t="s">
        <v>67</v>
      </c>
      <c r="L240" s="120"/>
      <c r="M240" s="2"/>
      <c r="N240" s="37"/>
      <c r="O240" s="37"/>
      <c r="P240" s="37"/>
      <c r="Q240" s="37"/>
      <c r="R240" s="37"/>
      <c r="S240" s="37"/>
    </row>
    <row r="241" spans="1:21" customFormat="1" ht="30" x14ac:dyDescent="0.25">
      <c r="A241" s="77" t="s">
        <v>138</v>
      </c>
      <c r="B241" s="42" t="str">
        <f>IF(B231=$N$4,"Yes","No")</f>
        <v>No</v>
      </c>
      <c r="C241" s="42"/>
      <c r="D241" s="42"/>
      <c r="E241" s="42"/>
      <c r="F241" s="42"/>
      <c r="G241" s="42"/>
      <c r="H241" s="92"/>
      <c r="I241" s="102"/>
      <c r="J241" s="12"/>
      <c r="K241" s="120" t="s">
        <v>67</v>
      </c>
      <c r="L241" s="120"/>
      <c r="M241" s="2"/>
      <c r="N241" s="12"/>
      <c r="O241" s="12"/>
      <c r="P241" s="12"/>
      <c r="Q241" s="12"/>
      <c r="R241" s="12"/>
      <c r="S241" s="12"/>
      <c r="T241" s="12"/>
      <c r="U241" s="12"/>
    </row>
    <row r="242" spans="1:21" s="12" customFormat="1" ht="15" x14ac:dyDescent="0.25">
      <c r="A242" s="75" t="s">
        <v>69</v>
      </c>
      <c r="B242" s="352" t="s">
        <v>77</v>
      </c>
      <c r="C242" s="352"/>
      <c r="D242" s="352"/>
      <c r="E242" s="352"/>
      <c r="F242" s="352"/>
      <c r="G242" s="352"/>
      <c r="H242" s="63"/>
      <c r="I242" s="103"/>
      <c r="J242" s="39"/>
      <c r="K242" s="120" t="s">
        <v>67</v>
      </c>
      <c r="L242" s="120"/>
      <c r="M242" s="2"/>
    </row>
    <row r="243" spans="1:21" s="12" customFormat="1" ht="15" thickBot="1" x14ac:dyDescent="0.25">
      <c r="A243" s="78"/>
      <c r="B243" s="42"/>
      <c r="C243" s="42"/>
      <c r="D243" s="42"/>
      <c r="E243" s="42"/>
      <c r="F243" s="42"/>
      <c r="G243" s="42"/>
      <c r="H243" s="63"/>
      <c r="I243" s="103"/>
      <c r="K243" s="120" t="s">
        <v>67</v>
      </c>
      <c r="L243" s="120"/>
      <c r="M243" s="2"/>
    </row>
    <row r="244" spans="1:21" s="12" customFormat="1" ht="15.75" thickBot="1" x14ac:dyDescent="0.3">
      <c r="A244" s="164" t="s">
        <v>167</v>
      </c>
      <c r="B244" s="165" t="s">
        <v>210</v>
      </c>
      <c r="C244" s="162"/>
      <c r="D244" s="162"/>
      <c r="E244" s="162"/>
      <c r="F244" s="162"/>
      <c r="G244" s="162"/>
      <c r="H244" s="163"/>
      <c r="I244" s="103"/>
      <c r="K244" s="120" t="s">
        <v>197</v>
      </c>
      <c r="L244" s="120"/>
      <c r="M244" s="2"/>
    </row>
    <row r="245" spans="1:21" s="12" customFormat="1" ht="15" x14ac:dyDescent="0.25">
      <c r="A245" s="75" t="s">
        <v>60</v>
      </c>
      <c r="B245" s="110" t="s">
        <v>146</v>
      </c>
      <c r="C245" s="110"/>
      <c r="D245" s="110"/>
      <c r="E245" s="110"/>
      <c r="F245" s="110"/>
      <c r="G245" s="110"/>
      <c r="H245" s="63"/>
      <c r="I245" s="103"/>
      <c r="K245" s="120" t="s">
        <v>67</v>
      </c>
      <c r="L245" s="120"/>
      <c r="M245" s="2"/>
    </row>
    <row r="246" spans="1:21" s="109" customFormat="1" ht="29.25" x14ac:dyDescent="0.25">
      <c r="A246" s="74"/>
      <c r="B246" s="34" t="str">
        <f>CONCATENATE($O$2&amp;": "&amp;VLOOKUP($B245,$N$3:$U$25,2,0))</f>
        <v>Font: Arial</v>
      </c>
      <c r="C246" s="34" t="str">
        <f>CONCATENATE($P$2&amp;": "&amp;VLOOKUP($B245,$N$3:$U$25,3,0))</f>
        <v>T-face: Bold</v>
      </c>
      <c r="D246" s="34" t="str">
        <f>CONCATENATE($Q$2&amp;": "&amp;VLOOKUP($B245,$N$3:$U$25,4,0))</f>
        <v>Font size: 11</v>
      </c>
      <c r="E246" s="34" t="str">
        <f>CONCATENATE($R$2&amp;": "&amp;VLOOKUP($B245,$N$3:$U$25,5,0))</f>
        <v>Row height: 37.5</v>
      </c>
      <c r="F246" s="34" t="str">
        <f>CONCATENATE($S$2&amp;": "&amp;VLOOKUP($B245,$N$3:$U$25,6,0))</f>
        <v>Text col: Black</v>
      </c>
      <c r="G246" s="34" t="str">
        <f>CONCATENATE($T$2&amp;": "&amp;VLOOKUP($B245,$N$3:$U$25,7,0))</f>
        <v>BG col: White</v>
      </c>
      <c r="H246" s="90" t="str">
        <f>CONCATENATE($U$2&amp;": "&amp;VLOOKUP($B245,$N$3:$U$25,8,0))</f>
        <v>Just: Left</v>
      </c>
      <c r="I246" s="105"/>
      <c r="J246" s="12"/>
      <c r="K246" s="120" t="s">
        <v>67</v>
      </c>
      <c r="L246" s="120"/>
      <c r="M246" s="2"/>
      <c r="N246" s="12"/>
      <c r="O246" s="12"/>
      <c r="P246" s="12"/>
      <c r="Q246" s="12"/>
      <c r="R246" s="12"/>
      <c r="S246" s="12"/>
      <c r="T246" s="12"/>
      <c r="U246" s="12"/>
    </row>
    <row r="247" spans="1:21" s="12" customFormat="1" ht="30.75" customHeight="1" x14ac:dyDescent="0.25">
      <c r="A247" s="75" t="s">
        <v>61</v>
      </c>
      <c r="B247" s="358" t="s">
        <v>107</v>
      </c>
      <c r="C247" s="352"/>
      <c r="D247" s="352"/>
      <c r="E247" s="352"/>
      <c r="F247" s="352"/>
      <c r="G247" s="352"/>
      <c r="H247" s="63"/>
      <c r="I247" s="103"/>
      <c r="J247" s="109"/>
      <c r="K247" s="120" t="s">
        <v>197</v>
      </c>
      <c r="L247" s="120"/>
      <c r="M247" s="2"/>
    </row>
    <row r="248" spans="1:21" s="12" customFormat="1" ht="15" x14ac:dyDescent="0.25">
      <c r="A248" s="75" t="s">
        <v>62</v>
      </c>
      <c r="B248" s="152" t="s">
        <v>411</v>
      </c>
      <c r="C248" s="152"/>
      <c r="D248" s="152"/>
      <c r="E248" s="152"/>
      <c r="F248" s="152"/>
      <c r="G248" s="152"/>
      <c r="H248" s="63"/>
      <c r="I248" s="103"/>
      <c r="K248" s="120" t="s">
        <v>197</v>
      </c>
      <c r="L248" s="120"/>
      <c r="M248" s="2"/>
      <c r="T248"/>
      <c r="U248"/>
    </row>
    <row r="249" spans="1:21" s="12" customFormat="1" ht="15" x14ac:dyDescent="0.25">
      <c r="A249" s="76" t="s">
        <v>63</v>
      </c>
      <c r="B249" s="110" t="s">
        <v>76</v>
      </c>
      <c r="C249" s="110"/>
      <c r="D249" s="110"/>
      <c r="E249" s="110"/>
      <c r="F249" s="110"/>
      <c r="G249" s="110"/>
      <c r="H249" s="63"/>
      <c r="I249" s="103"/>
      <c r="K249" s="120" t="s">
        <v>67</v>
      </c>
      <c r="L249" s="120"/>
      <c r="M249" s="2"/>
      <c r="N249" s="40"/>
      <c r="O249" s="43"/>
      <c r="P249" s="43"/>
      <c r="Q249" s="43"/>
      <c r="R249" s="43"/>
      <c r="S249" s="40"/>
    </row>
    <row r="250" spans="1:21" s="12" customFormat="1" ht="15" x14ac:dyDescent="0.25">
      <c r="A250" s="76" t="s">
        <v>60</v>
      </c>
      <c r="B250" s="352" t="s">
        <v>74</v>
      </c>
      <c r="C250" s="352"/>
      <c r="D250" s="352"/>
      <c r="E250" s="352"/>
      <c r="F250" s="352"/>
      <c r="G250" s="352"/>
      <c r="H250" s="63"/>
      <c r="I250" s="103"/>
      <c r="K250" s="120" t="s">
        <v>67</v>
      </c>
      <c r="L250" s="120"/>
      <c r="M250" s="2"/>
    </row>
    <row r="251" spans="1:21" s="12" customFormat="1" ht="15" x14ac:dyDescent="0.25">
      <c r="A251" s="76" t="s">
        <v>134</v>
      </c>
      <c r="B251" s="110" t="s">
        <v>67</v>
      </c>
      <c r="C251" s="110"/>
      <c r="D251" s="110"/>
      <c r="E251" s="110"/>
      <c r="F251" s="110"/>
      <c r="G251" s="110"/>
      <c r="H251" s="63"/>
      <c r="I251" s="103"/>
      <c r="K251" s="120" t="s">
        <v>67</v>
      </c>
      <c r="L251" s="120"/>
      <c r="M251" s="2"/>
    </row>
    <row r="252" spans="1:21" s="12" customFormat="1" ht="15" x14ac:dyDescent="0.25">
      <c r="A252" s="76" t="s">
        <v>135</v>
      </c>
      <c r="B252" s="110" t="s">
        <v>67</v>
      </c>
      <c r="C252" s="110"/>
      <c r="D252" s="110"/>
      <c r="E252" s="110"/>
      <c r="F252" s="110"/>
      <c r="G252" s="110"/>
      <c r="H252" s="63"/>
      <c r="I252" s="103"/>
      <c r="K252" s="120" t="s">
        <v>67</v>
      </c>
      <c r="L252" s="120"/>
      <c r="M252" s="2"/>
    </row>
    <row r="253" spans="1:21" s="12" customFormat="1" ht="15" x14ac:dyDescent="0.25">
      <c r="A253" s="76" t="s">
        <v>136</v>
      </c>
      <c r="B253" s="110" t="s">
        <v>67</v>
      </c>
      <c r="C253" s="110"/>
      <c r="D253" s="110"/>
      <c r="E253" s="110"/>
      <c r="F253" s="110"/>
      <c r="G253" s="110"/>
      <c r="H253" s="63"/>
      <c r="I253" s="103"/>
      <c r="K253" s="120" t="s">
        <v>67</v>
      </c>
      <c r="L253" s="120"/>
      <c r="M253" s="2"/>
      <c r="T253" s="109"/>
      <c r="U253" s="109"/>
    </row>
    <row r="254" spans="1:21" s="12" customFormat="1" ht="15" x14ac:dyDescent="0.25">
      <c r="A254" s="76" t="s">
        <v>137</v>
      </c>
      <c r="B254" s="29" t="s">
        <v>67</v>
      </c>
      <c r="C254" s="110"/>
      <c r="D254" s="110"/>
      <c r="E254" s="110"/>
      <c r="F254" s="110"/>
      <c r="G254" s="110"/>
      <c r="H254" s="63"/>
      <c r="I254" s="103"/>
      <c r="K254" s="120" t="s">
        <v>67</v>
      </c>
      <c r="L254" s="120"/>
      <c r="M254" s="2"/>
      <c r="N254" s="109"/>
      <c r="O254" s="109"/>
      <c r="P254" s="109"/>
      <c r="Q254" s="109"/>
      <c r="R254" s="109"/>
      <c r="S254" s="109"/>
    </row>
    <row r="255" spans="1:21" customFormat="1" ht="30" x14ac:dyDescent="0.25">
      <c r="A255" s="77" t="s">
        <v>138</v>
      </c>
      <c r="B255" s="110" t="str">
        <f>IF(B245=$N$4,"Yes","No")</f>
        <v>No</v>
      </c>
      <c r="C255" s="110"/>
      <c r="D255" s="110"/>
      <c r="E255" s="110"/>
      <c r="F255" s="110"/>
      <c r="G255" s="110"/>
      <c r="H255" s="92"/>
      <c r="I255" s="102"/>
      <c r="J255" s="12"/>
      <c r="K255" s="120" t="s">
        <v>67</v>
      </c>
      <c r="L255" s="120"/>
      <c r="M255" s="2"/>
      <c r="N255" s="12"/>
      <c r="O255" s="12"/>
      <c r="P255" s="12"/>
      <c r="Q255" s="12"/>
      <c r="R255" s="12"/>
      <c r="S255" s="12"/>
      <c r="T255" s="12"/>
      <c r="U255" s="12"/>
    </row>
    <row r="256" spans="1:21" s="12" customFormat="1" ht="15" x14ac:dyDescent="0.25">
      <c r="A256" s="75" t="s">
        <v>69</v>
      </c>
      <c r="B256" s="401" t="s">
        <v>253</v>
      </c>
      <c r="C256" s="401"/>
      <c r="D256" s="401"/>
      <c r="E256" s="401"/>
      <c r="F256" s="401"/>
      <c r="G256" s="401"/>
      <c r="H256" s="63"/>
      <c r="I256" s="103"/>
      <c r="J256" s="39"/>
      <c r="K256" s="120" t="s">
        <v>197</v>
      </c>
      <c r="L256" s="120"/>
      <c r="M256" s="2"/>
    </row>
    <row r="257" spans="1:21" s="12" customFormat="1" ht="15" thickBot="1" x14ac:dyDescent="0.25">
      <c r="A257" s="78"/>
      <c r="B257" s="110"/>
      <c r="C257" s="110"/>
      <c r="D257" s="110"/>
      <c r="E257" s="110"/>
      <c r="F257" s="110"/>
      <c r="G257" s="110"/>
      <c r="H257" s="63"/>
      <c r="I257" s="103"/>
      <c r="K257" s="120" t="s">
        <v>67</v>
      </c>
      <c r="L257" s="120"/>
      <c r="M257" s="2"/>
    </row>
    <row r="258" spans="1:21" s="12" customFormat="1" ht="15.75" thickBot="1" x14ac:dyDescent="0.3">
      <c r="A258" s="164" t="s">
        <v>166</v>
      </c>
      <c r="B258" s="165" t="s">
        <v>210</v>
      </c>
      <c r="C258" s="162"/>
      <c r="D258" s="162"/>
      <c r="E258" s="162"/>
      <c r="F258" s="162"/>
      <c r="G258" s="162"/>
      <c r="H258" s="163"/>
      <c r="I258" s="103"/>
      <c r="K258" s="120" t="s">
        <v>197</v>
      </c>
      <c r="L258" s="120"/>
      <c r="M258" s="2"/>
    </row>
    <row r="259" spans="1:21" s="12" customFormat="1" ht="15" x14ac:dyDescent="0.25">
      <c r="A259" s="75" t="s">
        <v>60</v>
      </c>
      <c r="B259" s="152" t="s">
        <v>146</v>
      </c>
      <c r="C259" s="152"/>
      <c r="D259" s="152"/>
      <c r="E259" s="152"/>
      <c r="F259" s="152"/>
      <c r="G259" s="152"/>
      <c r="H259" s="63"/>
      <c r="I259" s="103"/>
      <c r="K259" s="120" t="s">
        <v>67</v>
      </c>
      <c r="L259" s="120"/>
      <c r="M259" s="2"/>
    </row>
    <row r="260" spans="1:21" s="140" customFormat="1" ht="29.25" x14ac:dyDescent="0.25">
      <c r="A260" s="74"/>
      <c r="B260" s="34" t="str">
        <f>CONCATENATE($O$2&amp;": "&amp;VLOOKUP($B259,$N$3:$U$25,2,0))</f>
        <v>Font: Arial</v>
      </c>
      <c r="C260" s="34" t="str">
        <f>CONCATENATE($P$2&amp;": "&amp;VLOOKUP($B259,$N$3:$U$25,3,0))</f>
        <v>T-face: Bold</v>
      </c>
      <c r="D260" s="34" t="str">
        <f>CONCATENATE($Q$2&amp;": "&amp;VLOOKUP($B259,$N$3:$U$25,4,0))</f>
        <v>Font size: 11</v>
      </c>
      <c r="E260" s="34" t="str">
        <f>CONCATENATE($R$2&amp;": "&amp;VLOOKUP($B259,$N$3:$U$25,5,0))</f>
        <v>Row height: 37.5</v>
      </c>
      <c r="F260" s="34" t="str">
        <f>CONCATENATE($S$2&amp;": "&amp;VLOOKUP($B259,$N$3:$U$25,6,0))</f>
        <v>Text col: Black</v>
      </c>
      <c r="G260" s="34" t="str">
        <f>CONCATENATE($T$2&amp;": "&amp;VLOOKUP($B259,$N$3:$U$25,7,0))</f>
        <v>BG col: White</v>
      </c>
      <c r="H260" s="90" t="str">
        <f>CONCATENATE($U$2&amp;": "&amp;VLOOKUP($B259,$N$3:$U$25,8,0))</f>
        <v>Just: Left</v>
      </c>
      <c r="I260" s="105"/>
      <c r="J260" s="12"/>
      <c r="K260" s="120" t="s">
        <v>67</v>
      </c>
      <c r="L260" s="120"/>
      <c r="M260" s="2"/>
      <c r="N260" s="12"/>
      <c r="O260" s="12"/>
      <c r="P260" s="12"/>
      <c r="Q260" s="12"/>
      <c r="R260" s="12"/>
      <c r="S260" s="12"/>
      <c r="T260" s="12"/>
      <c r="U260" s="12"/>
    </row>
    <row r="261" spans="1:21" s="12" customFormat="1" ht="30.75" customHeight="1" x14ac:dyDescent="0.25">
      <c r="A261" s="75" t="s">
        <v>61</v>
      </c>
      <c r="B261" s="358" t="s">
        <v>410</v>
      </c>
      <c r="C261" s="352"/>
      <c r="D261" s="352"/>
      <c r="E261" s="352"/>
      <c r="F261" s="352"/>
      <c r="G261" s="352"/>
      <c r="H261" s="63"/>
      <c r="I261" s="103"/>
      <c r="J261" s="140"/>
      <c r="K261" s="120" t="s">
        <v>197</v>
      </c>
      <c r="L261" s="120"/>
      <c r="M261" s="2"/>
    </row>
    <row r="262" spans="1:21" s="12" customFormat="1" ht="36.75" customHeight="1" x14ac:dyDescent="0.25">
      <c r="A262" s="75" t="s">
        <v>62</v>
      </c>
      <c r="B262" s="368" t="s">
        <v>254</v>
      </c>
      <c r="C262" s="369"/>
      <c r="D262" s="369"/>
      <c r="E262" s="369"/>
      <c r="F262" s="369"/>
      <c r="G262" s="369"/>
      <c r="H262" s="63"/>
      <c r="I262" s="103"/>
      <c r="K262" s="120" t="s">
        <v>197</v>
      </c>
      <c r="L262" s="120"/>
      <c r="M262" s="2"/>
      <c r="T262"/>
      <c r="U262"/>
    </row>
    <row r="263" spans="1:21" s="12" customFormat="1" ht="15" x14ac:dyDescent="0.25">
      <c r="A263" s="76" t="s">
        <v>63</v>
      </c>
      <c r="B263" s="152" t="s">
        <v>76</v>
      </c>
      <c r="C263" s="152"/>
      <c r="D263" s="152"/>
      <c r="E263" s="152"/>
      <c r="F263" s="152"/>
      <c r="G263" s="152"/>
      <c r="H263" s="63"/>
      <c r="I263" s="103"/>
      <c r="K263" s="120" t="s">
        <v>67</v>
      </c>
      <c r="L263" s="120"/>
      <c r="M263" s="2"/>
      <c r="N263" s="40"/>
      <c r="O263" s="43"/>
      <c r="P263" s="43"/>
      <c r="Q263" s="43"/>
      <c r="R263" s="43"/>
      <c r="S263" s="40"/>
    </row>
    <row r="264" spans="1:21" s="12" customFormat="1" ht="15" x14ac:dyDescent="0.25">
      <c r="A264" s="76" t="s">
        <v>60</v>
      </c>
      <c r="B264" s="352" t="s">
        <v>74</v>
      </c>
      <c r="C264" s="352"/>
      <c r="D264" s="352"/>
      <c r="E264" s="352"/>
      <c r="F264" s="352"/>
      <c r="G264" s="352"/>
      <c r="H264" s="63"/>
      <c r="I264" s="103"/>
      <c r="K264" s="120" t="s">
        <v>67</v>
      </c>
      <c r="L264" s="120"/>
      <c r="M264" s="2"/>
    </row>
    <row r="265" spans="1:21" s="12" customFormat="1" ht="15" x14ac:dyDescent="0.25">
      <c r="A265" s="76" t="s">
        <v>134</v>
      </c>
      <c r="B265" s="152" t="s">
        <v>67</v>
      </c>
      <c r="C265" s="152"/>
      <c r="D265" s="152"/>
      <c r="E265" s="152"/>
      <c r="F265" s="152"/>
      <c r="G265" s="152"/>
      <c r="H265" s="63"/>
      <c r="I265" s="103"/>
      <c r="K265" s="120" t="s">
        <v>67</v>
      </c>
      <c r="L265" s="120"/>
      <c r="M265" s="2"/>
    </row>
    <row r="266" spans="1:21" s="12" customFormat="1" ht="15" x14ac:dyDescent="0.25">
      <c r="A266" s="76" t="s">
        <v>135</v>
      </c>
      <c r="B266" s="152" t="s">
        <v>67</v>
      </c>
      <c r="C266" s="152"/>
      <c r="D266" s="152"/>
      <c r="E266" s="152"/>
      <c r="F266" s="152"/>
      <c r="G266" s="152"/>
      <c r="H266" s="63"/>
      <c r="I266" s="103"/>
      <c r="K266" s="120" t="s">
        <v>67</v>
      </c>
      <c r="L266" s="120"/>
      <c r="M266" s="2"/>
    </row>
    <row r="267" spans="1:21" s="12" customFormat="1" ht="15" x14ac:dyDescent="0.25">
      <c r="A267" s="76" t="s">
        <v>136</v>
      </c>
      <c r="B267" s="152" t="s">
        <v>67</v>
      </c>
      <c r="C267" s="152"/>
      <c r="D267" s="152"/>
      <c r="E267" s="152"/>
      <c r="F267" s="152"/>
      <c r="G267" s="152"/>
      <c r="H267" s="63"/>
      <c r="I267" s="103"/>
      <c r="K267" s="120" t="s">
        <v>67</v>
      </c>
      <c r="L267" s="120"/>
      <c r="M267" s="2"/>
      <c r="T267" s="140"/>
      <c r="U267" s="140"/>
    </row>
    <row r="268" spans="1:21" s="12" customFormat="1" ht="15" x14ac:dyDescent="0.25">
      <c r="A268" s="76" t="s">
        <v>137</v>
      </c>
      <c r="B268" s="29" t="s">
        <v>67</v>
      </c>
      <c r="C268" s="152"/>
      <c r="D268" s="152"/>
      <c r="E268" s="152"/>
      <c r="F268" s="152"/>
      <c r="G268" s="152"/>
      <c r="H268" s="63"/>
      <c r="I268" s="103"/>
      <c r="K268" s="120" t="s">
        <v>67</v>
      </c>
      <c r="L268" s="120"/>
      <c r="M268" s="2"/>
      <c r="N268" s="140"/>
      <c r="O268" s="140"/>
      <c r="P268" s="140"/>
      <c r="Q268" s="140"/>
      <c r="R268" s="140"/>
      <c r="S268" s="140"/>
    </row>
    <row r="269" spans="1:21" customFormat="1" ht="30" x14ac:dyDescent="0.25">
      <c r="A269" s="77" t="s">
        <v>138</v>
      </c>
      <c r="B269" s="152" t="str">
        <f>IF(B259=$N$4,"Yes","No")</f>
        <v>No</v>
      </c>
      <c r="C269" s="152"/>
      <c r="D269" s="152"/>
      <c r="E269" s="152"/>
      <c r="F269" s="152"/>
      <c r="G269" s="152"/>
      <c r="H269" s="92"/>
      <c r="I269" s="102"/>
      <c r="J269" s="12"/>
      <c r="K269" s="120" t="s">
        <v>67</v>
      </c>
      <c r="L269" s="120"/>
      <c r="M269" s="2"/>
      <c r="N269" s="12"/>
      <c r="O269" s="12"/>
      <c r="P269" s="12"/>
      <c r="Q269" s="12"/>
      <c r="R269" s="12"/>
      <c r="S269" s="12"/>
      <c r="T269" s="12"/>
      <c r="U269" s="12"/>
    </row>
    <row r="270" spans="1:21" s="12" customFormat="1" ht="15" x14ac:dyDescent="0.25">
      <c r="A270" s="75" t="s">
        <v>69</v>
      </c>
      <c r="B270" s="401" t="s">
        <v>253</v>
      </c>
      <c r="C270" s="401"/>
      <c r="D270" s="401"/>
      <c r="E270" s="401"/>
      <c r="F270" s="401"/>
      <c r="G270" s="401"/>
      <c r="H270" s="63"/>
      <c r="I270" s="103"/>
      <c r="J270" s="39"/>
      <c r="K270" s="120" t="s">
        <v>197</v>
      </c>
      <c r="L270" s="120"/>
      <c r="M270" s="2"/>
    </row>
    <row r="271" spans="1:21" s="12" customFormat="1" ht="15" thickBot="1" x14ac:dyDescent="0.25">
      <c r="A271" s="78"/>
      <c r="B271" s="152"/>
      <c r="C271" s="152"/>
      <c r="D271" s="152"/>
      <c r="E271" s="152"/>
      <c r="F271" s="152"/>
      <c r="G271" s="152"/>
      <c r="H271" s="63"/>
      <c r="I271" s="103"/>
      <c r="K271" s="120" t="s">
        <v>67</v>
      </c>
      <c r="L271" s="120"/>
      <c r="M271" s="2"/>
    </row>
    <row r="272" spans="1:21" s="12" customFormat="1" ht="15.75" thickBot="1" x14ac:dyDescent="0.3">
      <c r="A272" s="266" t="s">
        <v>168</v>
      </c>
      <c r="B272" s="267" t="s">
        <v>281</v>
      </c>
      <c r="C272" s="268"/>
      <c r="D272" s="268"/>
      <c r="E272" s="268"/>
      <c r="F272" s="268"/>
      <c r="G272" s="268"/>
      <c r="H272" s="269"/>
      <c r="I272" s="103"/>
      <c r="K272" s="120" t="s">
        <v>197</v>
      </c>
      <c r="L272" s="120"/>
      <c r="M272" s="2"/>
    </row>
    <row r="273" spans="1:21" s="12" customFormat="1" ht="15" x14ac:dyDescent="0.25">
      <c r="A273" s="75" t="s">
        <v>60</v>
      </c>
      <c r="B273" s="42" t="s">
        <v>106</v>
      </c>
      <c r="C273" s="42"/>
      <c r="D273" s="42"/>
      <c r="E273" s="42"/>
      <c r="F273" s="42"/>
      <c r="G273" s="42"/>
      <c r="H273" s="63"/>
      <c r="I273" s="103"/>
      <c r="K273" s="120" t="s">
        <v>67</v>
      </c>
      <c r="L273" s="120"/>
      <c r="M273" s="2"/>
    </row>
    <row r="274" spans="1:21" s="37" customFormat="1" ht="15" x14ac:dyDescent="0.25">
      <c r="A274" s="74"/>
      <c r="B274" s="34" t="str">
        <f>CONCATENATE($O$2&amp;": "&amp;VLOOKUP($B273,$N$3:$U$25,2,0))</f>
        <v>Font: Arial</v>
      </c>
      <c r="C274" s="34" t="str">
        <f>CONCATENATE($P$2&amp;": "&amp;VLOOKUP($B273,$N$3:$U$25,3,0))</f>
        <v>T-face: Bold</v>
      </c>
      <c r="D274" s="34" t="str">
        <f>CONCATENATE($Q$2&amp;": "&amp;VLOOKUP($B273,$N$3:$U$25,4,0))</f>
        <v>Font size: 14</v>
      </c>
      <c r="E274" s="34" t="str">
        <f>CONCATENATE($R$2&amp;": "&amp;VLOOKUP($B273,$N$3:$U$25,5,0))</f>
        <v>Row height: 31.5</v>
      </c>
      <c r="F274" s="34" t="str">
        <f>CONCATENATE($S$2&amp;": "&amp;VLOOKUP($B273,$N$3:$U$25,6,0))</f>
        <v>Text col: Teal</v>
      </c>
      <c r="G274" s="34" t="str">
        <f>CONCATENATE($T$2&amp;": "&amp;VLOOKUP($B273,$N$3:$U$25,7,0))</f>
        <v>BG col: White</v>
      </c>
      <c r="H274" s="90" t="str">
        <f>CONCATENATE($U$2&amp;": "&amp;VLOOKUP($B273,$N$3:$U$25,8,0))</f>
        <v>Just: Left</v>
      </c>
      <c r="I274" s="105"/>
      <c r="J274" s="12"/>
      <c r="K274" s="120" t="s">
        <v>67</v>
      </c>
      <c r="L274" s="120"/>
      <c r="M274" s="2"/>
      <c r="N274" s="12"/>
      <c r="O274" s="12"/>
      <c r="P274" s="12"/>
      <c r="Q274" s="12"/>
      <c r="R274" s="12"/>
      <c r="S274" s="12"/>
      <c r="T274" s="12"/>
      <c r="U274" s="12"/>
    </row>
    <row r="275" spans="1:21" s="12" customFormat="1" ht="15" x14ac:dyDescent="0.25">
      <c r="A275" s="75" t="s">
        <v>61</v>
      </c>
      <c r="B275" s="144" t="s">
        <v>281</v>
      </c>
      <c r="C275" s="42"/>
      <c r="D275" s="42"/>
      <c r="E275" s="42"/>
      <c r="F275" s="42"/>
      <c r="G275" s="42"/>
      <c r="H275" s="63"/>
      <c r="I275" s="103"/>
      <c r="J275" s="37"/>
      <c r="K275" s="120" t="s">
        <v>67</v>
      </c>
      <c r="L275" s="120"/>
      <c r="M275" s="2"/>
    </row>
    <row r="276" spans="1:21" s="12" customFormat="1" ht="15" x14ac:dyDescent="0.25">
      <c r="A276" s="75" t="s">
        <v>62</v>
      </c>
      <c r="B276" s="47" t="s">
        <v>301</v>
      </c>
      <c r="C276" s="47"/>
      <c r="D276" s="47"/>
      <c r="E276" s="47"/>
      <c r="F276" s="47"/>
      <c r="G276" s="47"/>
      <c r="H276" s="63"/>
      <c r="I276" s="103"/>
      <c r="K276" s="120" t="s">
        <v>197</v>
      </c>
      <c r="L276" s="120"/>
      <c r="M276" s="2"/>
      <c r="T276"/>
      <c r="U276"/>
    </row>
    <row r="277" spans="1:21" s="12" customFormat="1" ht="15" x14ac:dyDescent="0.25">
      <c r="A277" s="76" t="s">
        <v>63</v>
      </c>
      <c r="B277" s="42" t="s">
        <v>76</v>
      </c>
      <c r="C277" s="42"/>
      <c r="D277" s="42"/>
      <c r="E277" s="42"/>
      <c r="F277" s="42"/>
      <c r="G277" s="42"/>
      <c r="H277" s="63"/>
      <c r="I277" s="103"/>
      <c r="K277" s="120" t="s">
        <v>67</v>
      </c>
      <c r="L277" s="120"/>
      <c r="M277" s="2"/>
      <c r="N277" s="40"/>
      <c r="O277" s="43"/>
      <c r="P277" s="43"/>
      <c r="Q277" s="43"/>
      <c r="R277" s="43"/>
      <c r="S277" s="40"/>
    </row>
    <row r="278" spans="1:21" s="12" customFormat="1" ht="15" x14ac:dyDescent="0.25">
      <c r="A278" s="76" t="s">
        <v>60</v>
      </c>
      <c r="B278" s="352" t="s">
        <v>74</v>
      </c>
      <c r="C278" s="352"/>
      <c r="D278" s="352"/>
      <c r="E278" s="352"/>
      <c r="F278" s="352"/>
      <c r="G278" s="352"/>
      <c r="H278" s="63"/>
      <c r="I278" s="103"/>
      <c r="K278" s="120" t="s">
        <v>67</v>
      </c>
      <c r="L278" s="120"/>
      <c r="M278" s="2"/>
    </row>
    <row r="279" spans="1:21" s="12" customFormat="1" ht="15" x14ac:dyDescent="0.25">
      <c r="A279" s="76" t="s">
        <v>134</v>
      </c>
      <c r="B279" s="42" t="s">
        <v>67</v>
      </c>
      <c r="C279" s="42"/>
      <c r="D279" s="42"/>
      <c r="E279" s="42"/>
      <c r="F279" s="42"/>
      <c r="G279" s="42"/>
      <c r="H279" s="63"/>
      <c r="I279" s="103"/>
      <c r="K279" s="120" t="s">
        <v>67</v>
      </c>
      <c r="L279" s="120"/>
      <c r="M279" s="2"/>
    </row>
    <row r="280" spans="1:21" s="12" customFormat="1" ht="15" x14ac:dyDescent="0.25">
      <c r="A280" s="76" t="s">
        <v>135</v>
      </c>
      <c r="B280" s="42" t="s">
        <v>67</v>
      </c>
      <c r="C280" s="42"/>
      <c r="D280" s="42"/>
      <c r="E280" s="42"/>
      <c r="F280" s="42"/>
      <c r="G280" s="42"/>
      <c r="H280" s="63"/>
      <c r="I280" s="103"/>
      <c r="K280" s="120" t="s">
        <v>67</v>
      </c>
      <c r="L280" s="120"/>
      <c r="M280" s="2"/>
    </row>
    <row r="281" spans="1:21" s="12" customFormat="1" ht="15" x14ac:dyDescent="0.25">
      <c r="A281" s="76" t="s">
        <v>136</v>
      </c>
      <c r="B281" s="42" t="s">
        <v>67</v>
      </c>
      <c r="C281" s="42"/>
      <c r="D281" s="42"/>
      <c r="E281" s="42"/>
      <c r="F281" s="42"/>
      <c r="G281" s="42"/>
      <c r="H281" s="63"/>
      <c r="I281" s="103"/>
      <c r="K281" s="120" t="s">
        <v>67</v>
      </c>
      <c r="L281" s="120"/>
      <c r="M281" s="2"/>
      <c r="T281" s="37"/>
      <c r="U281" s="37"/>
    </row>
    <row r="282" spans="1:21" s="12" customFormat="1" ht="15" x14ac:dyDescent="0.25">
      <c r="A282" s="76" t="s">
        <v>137</v>
      </c>
      <c r="B282" s="29" t="s">
        <v>67</v>
      </c>
      <c r="C282" s="42"/>
      <c r="D282" s="42"/>
      <c r="E282" s="42"/>
      <c r="F282" s="42"/>
      <c r="G282" s="42"/>
      <c r="H282" s="63"/>
      <c r="I282" s="103"/>
      <c r="K282" s="120" t="s">
        <v>67</v>
      </c>
      <c r="L282" s="120"/>
      <c r="M282" s="2"/>
      <c r="N282" s="37"/>
      <c r="O282" s="37"/>
      <c r="P282" s="37"/>
      <c r="Q282" s="37"/>
      <c r="R282" s="37"/>
      <c r="S282" s="37"/>
    </row>
    <row r="283" spans="1:21" customFormat="1" ht="30" x14ac:dyDescent="0.25">
      <c r="A283" s="77" t="s">
        <v>138</v>
      </c>
      <c r="B283" s="42" t="str">
        <f>IF(B273=$N$4,"Yes","No")</f>
        <v>No</v>
      </c>
      <c r="C283" s="42"/>
      <c r="D283" s="42"/>
      <c r="E283" s="42"/>
      <c r="F283" s="42"/>
      <c r="G283" s="42"/>
      <c r="H283" s="92"/>
      <c r="I283" s="102"/>
      <c r="J283" s="12"/>
      <c r="K283" s="120" t="s">
        <v>67</v>
      </c>
      <c r="L283" s="120"/>
      <c r="M283" s="2"/>
      <c r="N283" s="12"/>
      <c r="O283" s="12"/>
      <c r="P283" s="12"/>
      <c r="Q283" s="12"/>
      <c r="R283" s="12"/>
      <c r="S283" s="12"/>
      <c r="T283" s="12"/>
      <c r="U283" s="12"/>
    </row>
    <row r="284" spans="1:21" s="12" customFormat="1" ht="15" x14ac:dyDescent="0.25">
      <c r="A284" s="75" t="s">
        <v>69</v>
      </c>
      <c r="B284" s="352" t="s">
        <v>77</v>
      </c>
      <c r="C284" s="352"/>
      <c r="D284" s="352"/>
      <c r="E284" s="352"/>
      <c r="F284" s="352"/>
      <c r="G284" s="352"/>
      <c r="H284" s="63"/>
      <c r="I284" s="103"/>
      <c r="J284" s="39"/>
      <c r="K284" s="120" t="s">
        <v>67</v>
      </c>
      <c r="L284" s="120"/>
      <c r="M284" s="2"/>
    </row>
    <row r="285" spans="1:21" s="12" customFormat="1" ht="15" thickBot="1" x14ac:dyDescent="0.25">
      <c r="A285" s="78"/>
      <c r="B285" s="42"/>
      <c r="C285" s="42"/>
      <c r="D285" s="42"/>
      <c r="E285" s="42"/>
      <c r="F285" s="42"/>
      <c r="G285" s="42"/>
      <c r="H285" s="63"/>
      <c r="I285" s="103"/>
      <c r="K285" s="120" t="s">
        <v>67</v>
      </c>
      <c r="L285" s="120"/>
      <c r="M285" s="2"/>
    </row>
    <row r="286" spans="1:21" s="12" customFormat="1" ht="15.75" thickBot="1" x14ac:dyDescent="0.3">
      <c r="A286" s="164" t="s">
        <v>169</v>
      </c>
      <c r="B286" s="165" t="s">
        <v>282</v>
      </c>
      <c r="C286" s="162"/>
      <c r="D286" s="162"/>
      <c r="E286" s="162"/>
      <c r="F286" s="162"/>
      <c r="G286" s="162"/>
      <c r="H286" s="163"/>
      <c r="I286" s="103"/>
      <c r="K286" s="120" t="s">
        <v>197</v>
      </c>
      <c r="L286" s="120"/>
      <c r="M286" s="2"/>
    </row>
    <row r="287" spans="1:21" s="12" customFormat="1" ht="15" x14ac:dyDescent="0.25">
      <c r="A287" s="75" t="s">
        <v>60</v>
      </c>
      <c r="B287" s="42" t="s">
        <v>108</v>
      </c>
      <c r="C287" s="42"/>
      <c r="D287" s="42"/>
      <c r="E287" s="42"/>
      <c r="F287" s="42"/>
      <c r="G287" s="42"/>
      <c r="H287" s="63"/>
      <c r="I287" s="103"/>
      <c r="K287" s="120" t="s">
        <v>67</v>
      </c>
      <c r="L287" s="120"/>
      <c r="M287" s="2"/>
    </row>
    <row r="288" spans="1:21" s="37" customFormat="1" ht="29.25" x14ac:dyDescent="0.25">
      <c r="A288" s="74"/>
      <c r="B288" s="34" t="str">
        <f>CONCATENATE($O$2&amp;": "&amp;VLOOKUP($B287,$N$3:$U$25,2,0))</f>
        <v>Font: Arial</v>
      </c>
      <c r="C288" s="34" t="str">
        <f>CONCATENATE($P$2&amp;": "&amp;VLOOKUP($B287,$N$3:$U$25,3,0))</f>
        <v>T-face: Bold</v>
      </c>
      <c r="D288" s="34" t="str">
        <f>CONCATENATE($Q$2&amp;": "&amp;VLOOKUP($B287,$N$3:$U$25,4,0))</f>
        <v>Font size: 11</v>
      </c>
      <c r="E288" s="34" t="str">
        <f>CONCATENATE($R$2&amp;": "&amp;VLOOKUP($B287,$N$3:$U$25,5,0))</f>
        <v>Row height: 24.75</v>
      </c>
      <c r="F288" s="34" t="str">
        <f>CONCATENATE($S$2&amp;": "&amp;VLOOKUP($B287,$N$3:$U$25,6,0))</f>
        <v>Text col: Black</v>
      </c>
      <c r="G288" s="34" t="str">
        <f>CONCATENATE($T$2&amp;": "&amp;VLOOKUP($B287,$N$3:$U$25,7,0))</f>
        <v>BG col: White</v>
      </c>
      <c r="H288" s="90" t="str">
        <f>CONCATENATE($U$2&amp;": "&amp;VLOOKUP($B287,$N$3:$U$25,8,0))</f>
        <v>Just: Left</v>
      </c>
      <c r="I288" s="105"/>
      <c r="J288" s="12"/>
      <c r="K288" s="120" t="s">
        <v>67</v>
      </c>
      <c r="L288" s="120"/>
      <c r="M288" s="2"/>
      <c r="N288" s="12"/>
      <c r="O288" s="12"/>
      <c r="P288" s="12"/>
      <c r="Q288" s="12"/>
      <c r="R288" s="12"/>
      <c r="S288" s="12"/>
      <c r="T288" s="12"/>
      <c r="U288" s="12"/>
    </row>
    <row r="289" spans="1:21" s="12" customFormat="1" ht="15" x14ac:dyDescent="0.25">
      <c r="A289" s="75" t="s">
        <v>61</v>
      </c>
      <c r="B289" s="42" t="s">
        <v>116</v>
      </c>
      <c r="C289" s="42"/>
      <c r="D289" s="42"/>
      <c r="E289" s="42"/>
      <c r="F289" s="42"/>
      <c r="G289" s="42"/>
      <c r="H289" s="63"/>
      <c r="I289" s="103"/>
      <c r="J289" s="37"/>
      <c r="K289" s="120" t="s">
        <v>197</v>
      </c>
      <c r="L289" s="120"/>
      <c r="M289" s="2"/>
    </row>
    <row r="290" spans="1:21" s="12" customFormat="1" ht="15" x14ac:dyDescent="0.25">
      <c r="A290" s="75" t="s">
        <v>62</v>
      </c>
      <c r="B290" s="47" t="s">
        <v>256</v>
      </c>
      <c r="C290" s="47"/>
      <c r="D290" s="47"/>
      <c r="E290" s="47"/>
      <c r="F290" s="47"/>
      <c r="G290" s="47"/>
      <c r="H290" s="63"/>
      <c r="I290" s="103"/>
      <c r="K290" s="120" t="s">
        <v>67</v>
      </c>
      <c r="L290" s="120"/>
      <c r="M290" s="2"/>
      <c r="T290"/>
      <c r="U290"/>
    </row>
    <row r="291" spans="1:21" s="12" customFormat="1" ht="15" x14ac:dyDescent="0.25">
      <c r="A291" s="76" t="s">
        <v>63</v>
      </c>
      <c r="B291" s="42" t="s">
        <v>76</v>
      </c>
      <c r="C291" s="42"/>
      <c r="D291" s="42"/>
      <c r="E291" s="42"/>
      <c r="F291" s="42"/>
      <c r="G291" s="42"/>
      <c r="H291" s="63"/>
      <c r="I291" s="103"/>
      <c r="K291" s="120" t="s">
        <v>67</v>
      </c>
      <c r="L291" s="120"/>
      <c r="M291" s="2"/>
      <c r="N291" s="40"/>
      <c r="O291" s="43"/>
      <c r="P291" s="43"/>
      <c r="Q291" s="43"/>
      <c r="R291" s="43"/>
      <c r="S291" s="40"/>
    </row>
    <row r="292" spans="1:21" s="12" customFormat="1" ht="15" x14ac:dyDescent="0.25">
      <c r="A292" s="76" t="s">
        <v>60</v>
      </c>
      <c r="B292" s="352" t="s">
        <v>74</v>
      </c>
      <c r="C292" s="352"/>
      <c r="D292" s="352"/>
      <c r="E292" s="352"/>
      <c r="F292" s="352"/>
      <c r="G292" s="352"/>
      <c r="H292" s="63"/>
      <c r="I292" s="103"/>
      <c r="K292" s="120" t="s">
        <v>67</v>
      </c>
      <c r="L292" s="120"/>
      <c r="M292" s="2"/>
    </row>
    <row r="293" spans="1:21" s="12" customFormat="1" ht="15" x14ac:dyDescent="0.25">
      <c r="A293" s="76" t="s">
        <v>134</v>
      </c>
      <c r="B293" s="42" t="s">
        <v>67</v>
      </c>
      <c r="C293" s="42"/>
      <c r="D293" s="42"/>
      <c r="E293" s="42"/>
      <c r="F293" s="42"/>
      <c r="G293" s="42"/>
      <c r="H293" s="63"/>
      <c r="I293" s="103"/>
      <c r="K293" s="120" t="s">
        <v>67</v>
      </c>
      <c r="L293" s="120"/>
      <c r="M293" s="2"/>
    </row>
    <row r="294" spans="1:21" s="12" customFormat="1" ht="15" x14ac:dyDescent="0.25">
      <c r="A294" s="76" t="s">
        <v>135</v>
      </c>
      <c r="B294" s="42" t="s">
        <v>67</v>
      </c>
      <c r="C294" s="42"/>
      <c r="D294" s="42"/>
      <c r="E294" s="42"/>
      <c r="F294" s="42"/>
      <c r="G294" s="42"/>
      <c r="H294" s="63"/>
      <c r="I294" s="103"/>
      <c r="K294" s="120" t="s">
        <v>67</v>
      </c>
      <c r="L294" s="120"/>
      <c r="M294" s="2"/>
    </row>
    <row r="295" spans="1:21" s="12" customFormat="1" ht="15" x14ac:dyDescent="0.25">
      <c r="A295" s="76" t="s">
        <v>136</v>
      </c>
      <c r="B295" s="42" t="s">
        <v>67</v>
      </c>
      <c r="C295" s="42"/>
      <c r="D295" s="42"/>
      <c r="E295" s="42"/>
      <c r="F295" s="42"/>
      <c r="G295" s="42"/>
      <c r="H295" s="63"/>
      <c r="I295" s="103"/>
      <c r="K295" s="120" t="s">
        <v>67</v>
      </c>
      <c r="L295" s="120"/>
      <c r="M295" s="2"/>
      <c r="T295" s="37"/>
      <c r="U295" s="37"/>
    </row>
    <row r="296" spans="1:21" s="12" customFormat="1" ht="15" x14ac:dyDescent="0.25">
      <c r="A296" s="76" t="s">
        <v>137</v>
      </c>
      <c r="B296" s="29" t="s">
        <v>67</v>
      </c>
      <c r="C296" s="42"/>
      <c r="D296" s="42"/>
      <c r="E296" s="42"/>
      <c r="F296" s="42"/>
      <c r="G296" s="42"/>
      <c r="H296" s="63"/>
      <c r="I296" s="103"/>
      <c r="K296" s="120" t="s">
        <v>67</v>
      </c>
      <c r="L296" s="120"/>
      <c r="M296" s="2"/>
      <c r="N296" s="37"/>
      <c r="O296" s="37"/>
      <c r="P296" s="37"/>
      <c r="Q296" s="37"/>
      <c r="R296" s="37"/>
      <c r="S296" s="37"/>
    </row>
    <row r="297" spans="1:21" customFormat="1" ht="30" x14ac:dyDescent="0.25">
      <c r="A297" s="77" t="s">
        <v>138</v>
      </c>
      <c r="B297" s="42" t="str">
        <f>IF(B287=$N$4,"Yes","No")</f>
        <v>No</v>
      </c>
      <c r="C297" s="42"/>
      <c r="D297" s="42"/>
      <c r="E297" s="42"/>
      <c r="F297" s="42"/>
      <c r="G297" s="42"/>
      <c r="H297" s="92"/>
      <c r="I297" s="102"/>
      <c r="J297" s="12"/>
      <c r="K297" s="120" t="s">
        <v>67</v>
      </c>
      <c r="L297" s="120"/>
      <c r="M297" s="2"/>
      <c r="N297" s="12"/>
      <c r="O297" s="12"/>
      <c r="P297" s="12"/>
      <c r="Q297" s="12"/>
      <c r="R297" s="12"/>
      <c r="S297" s="12"/>
      <c r="T297" s="12"/>
      <c r="U297" s="12"/>
    </row>
    <row r="298" spans="1:21" s="12" customFormat="1" ht="15" x14ac:dyDescent="0.25">
      <c r="A298" s="75" t="s">
        <v>69</v>
      </c>
      <c r="B298" s="352" t="s">
        <v>77</v>
      </c>
      <c r="C298" s="352"/>
      <c r="D298" s="352"/>
      <c r="E298" s="352"/>
      <c r="F298" s="352"/>
      <c r="G298" s="352"/>
      <c r="H298" s="63"/>
      <c r="I298" s="103"/>
      <c r="J298" s="39"/>
      <c r="K298" s="120" t="s">
        <v>67</v>
      </c>
      <c r="L298" s="120"/>
      <c r="M298" s="2"/>
    </row>
    <row r="299" spans="1:21" s="12" customFormat="1" ht="15" thickBot="1" x14ac:dyDescent="0.25">
      <c r="A299" s="78"/>
      <c r="B299" s="42"/>
      <c r="C299" s="42"/>
      <c r="D299" s="42"/>
      <c r="E299" s="42"/>
      <c r="F299" s="42"/>
      <c r="G299" s="42"/>
      <c r="H299" s="63"/>
      <c r="I299" s="103"/>
      <c r="K299" s="120" t="s">
        <v>67</v>
      </c>
      <c r="L299" s="120"/>
      <c r="M299" s="2"/>
    </row>
    <row r="300" spans="1:21" s="12" customFormat="1" ht="15.75" thickBot="1" x14ac:dyDescent="0.3">
      <c r="A300" s="164" t="s">
        <v>170</v>
      </c>
      <c r="B300" s="165" t="s">
        <v>283</v>
      </c>
      <c r="C300" s="162"/>
      <c r="D300" s="162"/>
      <c r="E300" s="162"/>
      <c r="F300" s="162"/>
      <c r="G300" s="162"/>
      <c r="H300" s="163"/>
      <c r="I300" s="103"/>
      <c r="K300" s="120" t="s">
        <v>197</v>
      </c>
      <c r="L300" s="120"/>
      <c r="M300" s="2"/>
    </row>
    <row r="301" spans="1:21" s="12" customFormat="1" ht="15" x14ac:dyDescent="0.25">
      <c r="A301" s="75" t="s">
        <v>60</v>
      </c>
      <c r="B301" s="42" t="s">
        <v>101</v>
      </c>
      <c r="C301" s="42"/>
      <c r="D301" s="42"/>
      <c r="E301" s="42"/>
      <c r="F301" s="42"/>
      <c r="G301" s="42"/>
      <c r="H301" s="63"/>
      <c r="I301" s="103"/>
      <c r="K301" s="120" t="s">
        <v>67</v>
      </c>
      <c r="L301" s="120"/>
      <c r="M301" s="2"/>
    </row>
    <row r="302" spans="1:21" s="37" customFormat="1" ht="29.25" x14ac:dyDescent="0.25">
      <c r="A302" s="74"/>
      <c r="B302" s="34" t="str">
        <f>CONCATENATE($O$2&amp;": "&amp;VLOOKUP($B301,$N$3:$U$25,2,0))</f>
        <v>Font: Arial</v>
      </c>
      <c r="C302" s="34" t="str">
        <f>CONCATENATE($P$2&amp;": "&amp;VLOOKUP($B301,$N$3:$U$25,3,0))</f>
        <v>T-face: Normal</v>
      </c>
      <c r="D302" s="34" t="str">
        <f>CONCATENATE($Q$2&amp;": "&amp;VLOOKUP($B301,$N$3:$U$25,4,0))</f>
        <v>Font size: 11</v>
      </c>
      <c r="E302" s="34" t="str">
        <f>CONCATENATE($R$2&amp;": "&amp;VLOOKUP($B301,$N$3:$U$25,5,0))</f>
        <v>Row height: 15</v>
      </c>
      <c r="F302" s="34" t="str">
        <f>CONCATENATE($S$2&amp;": "&amp;VLOOKUP($B301,$N$3:$U$25,6,0))</f>
        <v>Text col: Black</v>
      </c>
      <c r="G302" s="34" t="str">
        <f>CONCATENATE($T$2&amp;": "&amp;VLOOKUP($B301,$N$3:$U$25,7,0))</f>
        <v>BG col: White</v>
      </c>
      <c r="H302" s="90" t="str">
        <f>CONCATENATE($U$2&amp;": "&amp;VLOOKUP($B301,$N$3:$U$25,8,0))</f>
        <v>Just: Left</v>
      </c>
      <c r="I302" s="105"/>
      <c r="J302" s="12"/>
      <c r="K302" s="120" t="s">
        <v>67</v>
      </c>
      <c r="L302" s="120"/>
      <c r="M302" s="2"/>
      <c r="N302" s="12"/>
      <c r="O302" s="12"/>
      <c r="P302" s="12"/>
      <c r="Q302" s="12"/>
      <c r="R302" s="12"/>
      <c r="S302" s="12"/>
      <c r="T302" s="12"/>
      <c r="U302" s="12"/>
    </row>
    <row r="303" spans="1:21" s="12" customFormat="1" ht="15" x14ac:dyDescent="0.25">
      <c r="A303" s="75" t="s">
        <v>61</v>
      </c>
      <c r="B303" s="42" t="s">
        <v>117</v>
      </c>
      <c r="C303" s="42"/>
      <c r="D303" s="42"/>
      <c r="E303" s="42"/>
      <c r="F303" s="42"/>
      <c r="G303" s="42"/>
      <c r="H303" s="63"/>
      <c r="I303" s="103"/>
      <c r="J303" s="37"/>
      <c r="K303" s="120" t="s">
        <v>197</v>
      </c>
      <c r="L303" s="120"/>
      <c r="M303" s="2"/>
    </row>
    <row r="304" spans="1:21" s="12" customFormat="1" ht="15" x14ac:dyDescent="0.25">
      <c r="A304" s="75" t="s">
        <v>62</v>
      </c>
      <c r="B304" s="47" t="s">
        <v>415</v>
      </c>
      <c r="C304" s="47"/>
      <c r="D304" s="47"/>
      <c r="E304" s="47"/>
      <c r="F304" s="47"/>
      <c r="G304" s="47"/>
      <c r="H304" s="63"/>
      <c r="I304" s="103"/>
      <c r="K304" s="120" t="s">
        <v>67</v>
      </c>
      <c r="L304" s="120"/>
      <c r="M304" s="2"/>
      <c r="T304"/>
      <c r="U304"/>
    </row>
    <row r="305" spans="1:21" s="12" customFormat="1" ht="15" x14ac:dyDescent="0.25">
      <c r="A305" s="76" t="s">
        <v>63</v>
      </c>
      <c r="B305" s="42" t="s">
        <v>76</v>
      </c>
      <c r="C305" s="42"/>
      <c r="D305" s="42"/>
      <c r="E305" s="42"/>
      <c r="F305" s="42"/>
      <c r="G305" s="42"/>
      <c r="H305" s="63"/>
      <c r="I305" s="103"/>
      <c r="K305" s="120" t="s">
        <v>67</v>
      </c>
      <c r="L305" s="120"/>
      <c r="M305" s="2"/>
      <c r="N305" s="40"/>
      <c r="O305" s="43"/>
      <c r="P305" s="43"/>
      <c r="Q305" s="43"/>
      <c r="R305" s="43"/>
      <c r="S305" s="40"/>
    </row>
    <row r="306" spans="1:21" s="12" customFormat="1" ht="15" x14ac:dyDescent="0.25">
      <c r="A306" s="76" t="s">
        <v>60</v>
      </c>
      <c r="B306" s="352" t="s">
        <v>74</v>
      </c>
      <c r="C306" s="352"/>
      <c r="D306" s="352"/>
      <c r="E306" s="352"/>
      <c r="F306" s="352"/>
      <c r="G306" s="352"/>
      <c r="H306" s="63"/>
      <c r="I306" s="103"/>
      <c r="K306" s="120" t="s">
        <v>67</v>
      </c>
      <c r="L306" s="120"/>
      <c r="M306" s="2"/>
    </row>
    <row r="307" spans="1:21" s="12" customFormat="1" ht="15" x14ac:dyDescent="0.25">
      <c r="A307" s="76" t="s">
        <v>134</v>
      </c>
      <c r="B307" s="42" t="s">
        <v>67</v>
      </c>
      <c r="C307" s="42"/>
      <c r="D307" s="42"/>
      <c r="E307" s="42"/>
      <c r="F307" s="42"/>
      <c r="G307" s="42"/>
      <c r="H307" s="63"/>
      <c r="I307" s="103"/>
      <c r="K307" s="120" t="s">
        <v>67</v>
      </c>
      <c r="L307" s="120"/>
      <c r="M307" s="2"/>
    </row>
    <row r="308" spans="1:21" s="12" customFormat="1" ht="15" x14ac:dyDescent="0.25">
      <c r="A308" s="76" t="s">
        <v>135</v>
      </c>
      <c r="B308" s="42" t="s">
        <v>67</v>
      </c>
      <c r="C308" s="42"/>
      <c r="D308" s="42"/>
      <c r="E308" s="42"/>
      <c r="F308" s="42"/>
      <c r="G308" s="42"/>
      <c r="H308" s="63"/>
      <c r="I308" s="103"/>
      <c r="K308" s="120" t="s">
        <v>67</v>
      </c>
      <c r="L308" s="120"/>
      <c r="M308" s="2"/>
    </row>
    <row r="309" spans="1:21" s="12" customFormat="1" ht="15" x14ac:dyDescent="0.25">
      <c r="A309" s="76" t="s">
        <v>136</v>
      </c>
      <c r="B309" s="42" t="s">
        <v>67</v>
      </c>
      <c r="C309" s="42"/>
      <c r="D309" s="42"/>
      <c r="E309" s="42"/>
      <c r="F309" s="42"/>
      <c r="G309" s="42"/>
      <c r="H309" s="63"/>
      <c r="I309" s="103"/>
      <c r="K309" s="120" t="s">
        <v>67</v>
      </c>
      <c r="L309" s="120"/>
      <c r="M309" s="2"/>
      <c r="T309" s="37"/>
      <c r="U309" s="37"/>
    </row>
    <row r="310" spans="1:21" s="12" customFormat="1" ht="15" x14ac:dyDescent="0.25">
      <c r="A310" s="76" t="s">
        <v>137</v>
      </c>
      <c r="B310" s="29" t="s">
        <v>67</v>
      </c>
      <c r="C310" s="42"/>
      <c r="D310" s="42"/>
      <c r="E310" s="42"/>
      <c r="F310" s="42"/>
      <c r="G310" s="42"/>
      <c r="H310" s="63"/>
      <c r="I310" s="103"/>
      <c r="K310" s="120" t="s">
        <v>67</v>
      </c>
      <c r="L310" s="120"/>
      <c r="M310" s="2"/>
      <c r="N310" s="37"/>
      <c r="O310" s="37"/>
      <c r="P310" s="37"/>
      <c r="Q310" s="37"/>
      <c r="R310" s="37"/>
      <c r="S310" s="37"/>
    </row>
    <row r="311" spans="1:21" customFormat="1" ht="30" x14ac:dyDescent="0.25">
      <c r="A311" s="77" t="s">
        <v>138</v>
      </c>
      <c r="B311" s="42" t="str">
        <f>IF(B301=$N$4,"Yes","No")</f>
        <v>No</v>
      </c>
      <c r="C311" s="42"/>
      <c r="D311" s="42"/>
      <c r="E311" s="42"/>
      <c r="F311" s="42"/>
      <c r="G311" s="42"/>
      <c r="H311" s="92"/>
      <c r="I311" s="102"/>
      <c r="J311" s="12"/>
      <c r="K311" s="120" t="s">
        <v>67</v>
      </c>
      <c r="L311" s="120"/>
      <c r="M311" s="2"/>
      <c r="N311" s="12"/>
      <c r="O311" s="12"/>
      <c r="P311" s="12"/>
      <c r="Q311" s="12"/>
      <c r="R311" s="12"/>
      <c r="S311" s="12"/>
      <c r="T311" s="12"/>
      <c r="U311" s="12"/>
    </row>
    <row r="312" spans="1:21" s="12" customFormat="1" ht="15" x14ac:dyDescent="0.25">
      <c r="A312" s="75" t="s">
        <v>69</v>
      </c>
      <c r="B312" s="352" t="s">
        <v>77</v>
      </c>
      <c r="C312" s="352"/>
      <c r="D312" s="352"/>
      <c r="E312" s="352"/>
      <c r="F312" s="352"/>
      <c r="G312" s="352"/>
      <c r="H312" s="63"/>
      <c r="I312" s="103"/>
      <c r="J312" s="39"/>
      <c r="K312" s="120" t="s">
        <v>67</v>
      </c>
      <c r="L312" s="120"/>
      <c r="M312" s="2"/>
    </row>
    <row r="313" spans="1:21" s="12" customFormat="1" ht="15" thickBot="1" x14ac:dyDescent="0.25">
      <c r="A313" s="78"/>
      <c r="B313" s="42"/>
      <c r="C313" s="42"/>
      <c r="D313" s="42"/>
      <c r="E313" s="42"/>
      <c r="F313" s="42"/>
      <c r="G313" s="42"/>
      <c r="H313" s="63"/>
      <c r="I313" s="103"/>
      <c r="K313" s="120" t="s">
        <v>67</v>
      </c>
      <c r="L313" s="120"/>
      <c r="M313" s="2"/>
    </row>
    <row r="314" spans="1:21" s="12" customFormat="1" ht="15.75" thickBot="1" x14ac:dyDescent="0.3">
      <c r="A314" s="164" t="s">
        <v>174</v>
      </c>
      <c r="B314" s="165" t="s">
        <v>283</v>
      </c>
      <c r="C314" s="162"/>
      <c r="D314" s="162"/>
      <c r="E314" s="162"/>
      <c r="F314" s="162"/>
      <c r="G314" s="162"/>
      <c r="H314" s="163"/>
      <c r="I314" s="103"/>
      <c r="K314" s="120" t="s">
        <v>197</v>
      </c>
      <c r="L314" s="120"/>
      <c r="M314" s="2"/>
    </row>
    <row r="315" spans="1:21" ht="13.5" customHeight="1" x14ac:dyDescent="0.25">
      <c r="A315" s="75" t="s">
        <v>60</v>
      </c>
      <c r="B315" s="42" t="s">
        <v>101</v>
      </c>
      <c r="C315" s="42"/>
      <c r="D315" s="42"/>
      <c r="E315" s="42"/>
      <c r="F315" s="42"/>
      <c r="G315" s="42"/>
      <c r="H315" s="63"/>
      <c r="J315" s="12"/>
      <c r="K315" s="120" t="s">
        <v>67</v>
      </c>
      <c r="L315" s="120"/>
      <c r="M315" s="2"/>
      <c r="N315" s="12"/>
      <c r="O315" s="12"/>
      <c r="R315" s="12"/>
      <c r="S315" s="12"/>
      <c r="T315" s="12"/>
      <c r="U315" s="12"/>
    </row>
    <row r="316" spans="1:21" s="37" customFormat="1" ht="29.25" x14ac:dyDescent="0.25">
      <c r="A316" s="74"/>
      <c r="B316" s="34" t="str">
        <f>CONCATENATE($O$2&amp;": "&amp;VLOOKUP($B315,$N$3:$U$25,2,0))</f>
        <v>Font: Arial</v>
      </c>
      <c r="C316" s="34" t="str">
        <f>CONCATENATE($P$2&amp;": "&amp;VLOOKUP($B315,$N$3:$U$25,3,0))</f>
        <v>T-face: Normal</v>
      </c>
      <c r="D316" s="34" t="str">
        <f>CONCATENATE($Q$2&amp;": "&amp;VLOOKUP($B315,$N$3:$U$25,4,0))</f>
        <v>Font size: 11</v>
      </c>
      <c r="E316" s="34" t="str">
        <f>CONCATENATE($R$2&amp;": "&amp;VLOOKUP($B315,$N$3:$U$25,5,0))</f>
        <v>Row height: 15</v>
      </c>
      <c r="F316" s="34" t="str">
        <f>CONCATENATE($S$2&amp;": "&amp;VLOOKUP($B315,$N$3:$U$25,6,0))</f>
        <v>Text col: Black</v>
      </c>
      <c r="G316" s="34" t="str">
        <f>CONCATENATE($T$2&amp;": "&amp;VLOOKUP($B315,$N$3:$U$25,7,0))</f>
        <v>BG col: White</v>
      </c>
      <c r="H316" s="90" t="str">
        <f>CONCATENATE($U$2&amp;": "&amp;VLOOKUP($B315,$N$3:$U$25,8,0))</f>
        <v>Just: Left</v>
      </c>
      <c r="I316" s="105"/>
      <c r="J316" s="6"/>
      <c r="K316" s="120" t="s">
        <v>67</v>
      </c>
      <c r="L316" s="120"/>
      <c r="M316" s="2"/>
      <c r="N316" s="12"/>
      <c r="O316" s="12"/>
      <c r="P316" s="12"/>
      <c r="Q316" s="12"/>
      <c r="R316" s="12"/>
      <c r="S316" s="12"/>
      <c r="T316" s="12"/>
      <c r="U316" s="12"/>
    </row>
    <row r="317" spans="1:21" ht="15" x14ac:dyDescent="0.25">
      <c r="A317" s="75" t="s">
        <v>61</v>
      </c>
      <c r="B317" s="42" t="s">
        <v>117</v>
      </c>
      <c r="C317" s="42"/>
      <c r="D317" s="42"/>
      <c r="E317" s="42"/>
      <c r="F317" s="42"/>
      <c r="G317" s="42"/>
      <c r="H317" s="63"/>
      <c r="J317" s="37"/>
      <c r="K317" s="120" t="s">
        <v>197</v>
      </c>
      <c r="L317" s="120"/>
      <c r="M317" s="2"/>
      <c r="N317" s="12"/>
      <c r="O317" s="12"/>
      <c r="R317" s="12"/>
      <c r="S317" s="12"/>
      <c r="T317" s="12"/>
      <c r="U317" s="12"/>
    </row>
    <row r="318" spans="1:21" ht="15" x14ac:dyDescent="0.25">
      <c r="A318" s="75" t="s">
        <v>62</v>
      </c>
      <c r="B318" s="47" t="s">
        <v>195</v>
      </c>
      <c r="C318" s="47"/>
      <c r="D318" s="47"/>
      <c r="E318" s="47"/>
      <c r="F318" s="47"/>
      <c r="G318" s="47"/>
      <c r="H318" s="63"/>
      <c r="K318" s="120" t="s">
        <v>67</v>
      </c>
      <c r="L318" s="120"/>
      <c r="M318" s="2"/>
      <c r="N318" s="12"/>
      <c r="O318" s="12"/>
      <c r="R318" s="12"/>
      <c r="S318" s="12"/>
      <c r="T318"/>
      <c r="U318"/>
    </row>
    <row r="319" spans="1:21" ht="15" x14ac:dyDescent="0.25">
      <c r="A319" s="76" t="s">
        <v>63</v>
      </c>
      <c r="B319" s="42" t="s">
        <v>76</v>
      </c>
      <c r="C319" s="42"/>
      <c r="D319" s="42"/>
      <c r="E319" s="42"/>
      <c r="F319" s="42"/>
      <c r="G319" s="42"/>
      <c r="H319" s="63"/>
      <c r="K319" s="120" t="s">
        <v>67</v>
      </c>
      <c r="L319" s="120"/>
      <c r="M319" s="2"/>
      <c r="N319" s="40"/>
      <c r="O319" s="43"/>
      <c r="P319" s="43"/>
      <c r="Q319" s="43"/>
      <c r="R319" s="43"/>
      <c r="S319" s="40"/>
      <c r="T319" s="12"/>
      <c r="U319" s="12"/>
    </row>
    <row r="320" spans="1:21" ht="15" x14ac:dyDescent="0.25">
      <c r="A320" s="76" t="s">
        <v>60</v>
      </c>
      <c r="B320" s="352" t="s">
        <v>74</v>
      </c>
      <c r="C320" s="352"/>
      <c r="D320" s="352"/>
      <c r="E320" s="352"/>
      <c r="F320" s="352"/>
      <c r="G320" s="352"/>
      <c r="H320" s="63"/>
      <c r="K320" s="120" t="s">
        <v>67</v>
      </c>
      <c r="L320" s="120"/>
      <c r="M320" s="2"/>
      <c r="N320" s="12"/>
      <c r="O320" s="12"/>
      <c r="R320" s="12"/>
      <c r="S320" s="12"/>
      <c r="T320" s="12"/>
      <c r="U320" s="12"/>
    </row>
    <row r="321" spans="1:21" ht="15" x14ac:dyDescent="0.25">
      <c r="A321" s="76" t="s">
        <v>134</v>
      </c>
      <c r="B321" s="42" t="s">
        <v>67</v>
      </c>
      <c r="C321" s="42"/>
      <c r="D321" s="42"/>
      <c r="E321" s="42"/>
      <c r="F321" s="42"/>
      <c r="G321" s="42"/>
      <c r="H321" s="63"/>
      <c r="K321" s="120" t="s">
        <v>67</v>
      </c>
      <c r="L321" s="120"/>
      <c r="M321" s="2"/>
      <c r="N321" s="12"/>
      <c r="O321" s="12"/>
      <c r="R321" s="12"/>
      <c r="S321" s="12"/>
      <c r="T321" s="12"/>
      <c r="U321" s="12"/>
    </row>
    <row r="322" spans="1:21" ht="15.75" customHeight="1" x14ac:dyDescent="0.25">
      <c r="A322" s="76" t="s">
        <v>135</v>
      </c>
      <c r="B322" s="42" t="s">
        <v>67</v>
      </c>
      <c r="C322" s="42"/>
      <c r="D322" s="42"/>
      <c r="E322" s="42"/>
      <c r="F322" s="42"/>
      <c r="G322" s="42"/>
      <c r="H322" s="63"/>
      <c r="K322" s="120" t="s">
        <v>67</v>
      </c>
      <c r="L322" s="120"/>
      <c r="M322" s="2"/>
      <c r="N322" s="12"/>
      <c r="O322" s="12"/>
      <c r="R322" s="12"/>
      <c r="S322" s="12"/>
    </row>
    <row r="323" spans="1:21" ht="15.75" customHeight="1" x14ac:dyDescent="0.25">
      <c r="A323" s="76" t="s">
        <v>136</v>
      </c>
      <c r="B323" s="42" t="s">
        <v>67</v>
      </c>
      <c r="C323" s="42"/>
      <c r="D323" s="42"/>
      <c r="E323" s="42"/>
      <c r="F323" s="42"/>
      <c r="G323" s="42"/>
      <c r="H323" s="63"/>
      <c r="K323" s="120" t="s">
        <v>67</v>
      </c>
      <c r="L323" s="120"/>
      <c r="M323" s="2"/>
      <c r="T323" s="37"/>
      <c r="U323" s="37"/>
    </row>
    <row r="324" spans="1:21" ht="15.75" customHeight="1" x14ac:dyDescent="0.25">
      <c r="A324" s="76" t="s">
        <v>137</v>
      </c>
      <c r="B324" s="29" t="s">
        <v>67</v>
      </c>
      <c r="C324" s="42"/>
      <c r="D324" s="42"/>
      <c r="E324" s="42"/>
      <c r="F324" s="42"/>
      <c r="G324" s="42"/>
      <c r="H324" s="63"/>
      <c r="K324" s="120" t="s">
        <v>67</v>
      </c>
      <c r="L324" s="120"/>
      <c r="M324" s="2"/>
      <c r="N324" s="37"/>
      <c r="O324" s="37"/>
      <c r="P324" s="37"/>
      <c r="Q324" s="37"/>
      <c r="R324" s="37"/>
      <c r="S324" s="37"/>
    </row>
    <row r="325" spans="1:21" customFormat="1" ht="30" x14ac:dyDescent="0.25">
      <c r="A325" s="77" t="s">
        <v>138</v>
      </c>
      <c r="B325" s="42" t="str">
        <f>IF(B315=$N$4,"Yes","No")</f>
        <v>No</v>
      </c>
      <c r="C325" s="42"/>
      <c r="D325" s="42"/>
      <c r="E325" s="42"/>
      <c r="F325" s="42"/>
      <c r="G325" s="42"/>
      <c r="H325" s="92"/>
      <c r="I325" s="102"/>
      <c r="J325" s="6"/>
      <c r="K325" s="120" t="s">
        <v>67</v>
      </c>
      <c r="L325" s="120"/>
      <c r="M325" s="2"/>
      <c r="N325" s="6"/>
      <c r="O325" s="6"/>
      <c r="P325" s="12"/>
      <c r="Q325" s="12"/>
      <c r="R325" s="6"/>
      <c r="S325" s="6"/>
      <c r="T325" s="6"/>
      <c r="U325" s="6"/>
    </row>
    <row r="326" spans="1:21" ht="15.75" customHeight="1" x14ac:dyDescent="0.25">
      <c r="A326" s="75" t="s">
        <v>69</v>
      </c>
      <c r="B326" s="352" t="s">
        <v>77</v>
      </c>
      <c r="C326" s="352"/>
      <c r="D326" s="352"/>
      <c r="E326" s="352"/>
      <c r="F326" s="352"/>
      <c r="G326" s="352"/>
      <c r="H326" s="63"/>
      <c r="J326" s="39"/>
      <c r="K326" s="120" t="s">
        <v>67</v>
      </c>
      <c r="L326" s="120"/>
      <c r="M326" s="2"/>
    </row>
    <row r="327" spans="1:21" ht="15.75" customHeight="1" thickBot="1" x14ac:dyDescent="0.25">
      <c r="A327" s="78"/>
      <c r="B327" s="42"/>
      <c r="C327" s="42"/>
      <c r="D327" s="42"/>
      <c r="E327" s="42"/>
      <c r="F327" s="42"/>
      <c r="G327" s="42"/>
      <c r="H327" s="63"/>
      <c r="K327" s="120" t="s">
        <v>67</v>
      </c>
      <c r="L327" s="120"/>
      <c r="M327" s="2"/>
    </row>
    <row r="328" spans="1:21" s="12" customFormat="1" ht="15.75" thickBot="1" x14ac:dyDescent="0.3">
      <c r="A328" s="164" t="s">
        <v>171</v>
      </c>
      <c r="B328" s="165" t="s">
        <v>284</v>
      </c>
      <c r="C328" s="162"/>
      <c r="D328" s="162"/>
      <c r="E328" s="162"/>
      <c r="F328" s="162"/>
      <c r="G328" s="162"/>
      <c r="H328" s="163"/>
      <c r="I328" s="103"/>
      <c r="J328" s="6"/>
      <c r="K328" s="120" t="s">
        <v>67</v>
      </c>
      <c r="L328" s="120"/>
      <c r="M328" s="2"/>
      <c r="N328" s="6"/>
      <c r="O328" s="6"/>
      <c r="R328" s="6"/>
      <c r="S328" s="6"/>
      <c r="T328" s="6"/>
      <c r="U328" s="6"/>
    </row>
    <row r="329" spans="1:21" s="12" customFormat="1" ht="15" x14ac:dyDescent="0.25">
      <c r="A329" s="75" t="s">
        <v>60</v>
      </c>
      <c r="B329" s="42" t="s">
        <v>108</v>
      </c>
      <c r="C329" s="42"/>
      <c r="D329" s="42"/>
      <c r="E329" s="42"/>
      <c r="F329" s="42"/>
      <c r="G329" s="42"/>
      <c r="H329" s="63"/>
      <c r="I329" s="103"/>
      <c r="K329" s="120" t="s">
        <v>67</v>
      </c>
      <c r="L329" s="120"/>
      <c r="M329" s="2"/>
      <c r="N329" s="6"/>
      <c r="O329" s="6"/>
      <c r="R329" s="6"/>
      <c r="S329" s="6"/>
      <c r="T329" s="6"/>
      <c r="U329" s="6"/>
    </row>
    <row r="330" spans="1:21" s="37" customFormat="1" ht="29.25" x14ac:dyDescent="0.25">
      <c r="A330" s="74"/>
      <c r="B330" s="34" t="str">
        <f>CONCATENATE($O$2&amp;": "&amp;VLOOKUP($B329,$N$3:$U$25,2,0))</f>
        <v>Font: Arial</v>
      </c>
      <c r="C330" s="34" t="str">
        <f>CONCATENATE($P$2&amp;": "&amp;VLOOKUP($B329,$N$3:$U$25,3,0))</f>
        <v>T-face: Bold</v>
      </c>
      <c r="D330" s="34" t="str">
        <f>CONCATENATE($Q$2&amp;": "&amp;VLOOKUP($B329,$N$3:$U$25,4,0))</f>
        <v>Font size: 11</v>
      </c>
      <c r="E330" s="34" t="str">
        <f>CONCATENATE($R$2&amp;": "&amp;VLOOKUP($B329,$N$3:$U$25,5,0))</f>
        <v>Row height: 24.75</v>
      </c>
      <c r="F330" s="34" t="str">
        <f>CONCATENATE($S$2&amp;": "&amp;VLOOKUP($B329,$N$3:$U$25,6,0))</f>
        <v>Text col: Black</v>
      </c>
      <c r="G330" s="34" t="str">
        <f>CONCATENATE($T$2&amp;": "&amp;VLOOKUP($B329,$N$3:$U$25,7,0))</f>
        <v>BG col: White</v>
      </c>
      <c r="H330" s="90" t="str">
        <f>CONCATENATE($U$2&amp;": "&amp;VLOOKUP($B329,$N$3:$U$25,8,0))</f>
        <v>Just: Left</v>
      </c>
      <c r="I330" s="105"/>
      <c r="J330" s="12"/>
      <c r="K330" s="120" t="s">
        <v>67</v>
      </c>
      <c r="L330" s="120"/>
      <c r="M330" s="2"/>
      <c r="N330" s="6"/>
      <c r="O330" s="6"/>
      <c r="P330" s="12"/>
      <c r="Q330" s="12"/>
      <c r="R330" s="6"/>
      <c r="S330" s="6"/>
      <c r="T330" s="6"/>
      <c r="U330" s="6"/>
    </row>
    <row r="331" spans="1:21" s="12" customFormat="1" ht="15" x14ac:dyDescent="0.25">
      <c r="A331" s="75" t="s">
        <v>61</v>
      </c>
      <c r="B331" s="42" t="s">
        <v>118</v>
      </c>
      <c r="C331" s="42"/>
      <c r="D331" s="42"/>
      <c r="E331" s="42"/>
      <c r="F331" s="42"/>
      <c r="G331" s="42"/>
      <c r="H331" s="63"/>
      <c r="I331" s="103"/>
      <c r="J331" s="37"/>
      <c r="K331" s="120" t="s">
        <v>67</v>
      </c>
      <c r="L331" s="120"/>
      <c r="M331" s="2"/>
      <c r="N331" s="6"/>
      <c r="O331" s="6"/>
      <c r="R331" s="6"/>
      <c r="S331" s="6"/>
      <c r="T331" s="6"/>
      <c r="U331" s="6"/>
    </row>
    <row r="332" spans="1:21" s="12" customFormat="1" ht="15" x14ac:dyDescent="0.25">
      <c r="A332" s="75" t="s">
        <v>62</v>
      </c>
      <c r="B332" s="47" t="s">
        <v>20</v>
      </c>
      <c r="C332" s="47"/>
      <c r="D332" s="47"/>
      <c r="E332" s="47"/>
      <c r="F332" s="47"/>
      <c r="G332" s="47"/>
      <c r="H332" s="63"/>
      <c r="I332" s="103"/>
      <c r="K332" s="120" t="s">
        <v>67</v>
      </c>
      <c r="L332" s="120"/>
      <c r="M332" s="2"/>
      <c r="N332" s="6"/>
      <c r="O332" s="6"/>
      <c r="R332" s="6"/>
      <c r="S332" s="6"/>
      <c r="T332"/>
      <c r="U332"/>
    </row>
    <row r="333" spans="1:21" s="12" customFormat="1" ht="15" x14ac:dyDescent="0.25">
      <c r="A333" s="76" t="s">
        <v>63</v>
      </c>
      <c r="B333" s="42" t="s">
        <v>76</v>
      </c>
      <c r="C333" s="42"/>
      <c r="D333" s="42"/>
      <c r="E333" s="42"/>
      <c r="F333" s="42"/>
      <c r="G333" s="42"/>
      <c r="H333" s="63"/>
      <c r="I333" s="103"/>
      <c r="K333" s="120" t="s">
        <v>67</v>
      </c>
      <c r="L333" s="120"/>
      <c r="M333" s="2"/>
      <c r="N333" s="40"/>
      <c r="O333" s="43"/>
      <c r="P333" s="43"/>
      <c r="Q333" s="43"/>
      <c r="R333" s="43"/>
      <c r="S333" s="40"/>
      <c r="T333" s="6"/>
      <c r="U333" s="6"/>
    </row>
    <row r="334" spans="1:21" s="12" customFormat="1" ht="15" x14ac:dyDescent="0.25">
      <c r="A334" s="76" t="s">
        <v>60</v>
      </c>
      <c r="B334" s="352" t="s">
        <v>74</v>
      </c>
      <c r="C334" s="352"/>
      <c r="D334" s="352"/>
      <c r="E334" s="352"/>
      <c r="F334" s="352"/>
      <c r="G334" s="352"/>
      <c r="H334" s="63"/>
      <c r="I334" s="103"/>
      <c r="K334" s="120" t="s">
        <v>67</v>
      </c>
      <c r="L334" s="120"/>
      <c r="M334" s="2"/>
      <c r="N334" s="6"/>
      <c r="O334" s="6"/>
      <c r="R334" s="6"/>
      <c r="S334" s="6"/>
      <c r="T334" s="6"/>
      <c r="U334" s="6"/>
    </row>
    <row r="335" spans="1:21" s="12" customFormat="1" ht="15" x14ac:dyDescent="0.25">
      <c r="A335" s="76" t="s">
        <v>134</v>
      </c>
      <c r="B335" s="42" t="s">
        <v>67</v>
      </c>
      <c r="C335" s="42"/>
      <c r="D335" s="42"/>
      <c r="E335" s="42"/>
      <c r="F335" s="42"/>
      <c r="G335" s="42"/>
      <c r="H335" s="63"/>
      <c r="I335" s="103"/>
      <c r="K335" s="120" t="s">
        <v>67</v>
      </c>
      <c r="L335" s="120"/>
      <c r="M335" s="2"/>
      <c r="N335" s="6"/>
      <c r="O335" s="6"/>
      <c r="R335" s="6"/>
      <c r="S335" s="6"/>
    </row>
    <row r="336" spans="1:21" s="12" customFormat="1" ht="15" x14ac:dyDescent="0.25">
      <c r="A336" s="76" t="s">
        <v>135</v>
      </c>
      <c r="B336" s="42" t="s">
        <v>67</v>
      </c>
      <c r="C336" s="42"/>
      <c r="D336" s="42"/>
      <c r="E336" s="42"/>
      <c r="F336" s="42"/>
      <c r="G336" s="42"/>
      <c r="H336" s="63"/>
      <c r="I336" s="103"/>
      <c r="K336" s="120" t="s">
        <v>67</v>
      </c>
      <c r="L336" s="120"/>
      <c r="M336" s="2"/>
    </row>
    <row r="337" spans="1:21" s="12" customFormat="1" ht="15" x14ac:dyDescent="0.25">
      <c r="A337" s="76" t="s">
        <v>136</v>
      </c>
      <c r="B337" s="42" t="s">
        <v>67</v>
      </c>
      <c r="C337" s="42"/>
      <c r="D337" s="42"/>
      <c r="E337" s="42"/>
      <c r="F337" s="42"/>
      <c r="G337" s="42"/>
      <c r="H337" s="63"/>
      <c r="I337" s="103"/>
      <c r="K337" s="120" t="s">
        <v>67</v>
      </c>
      <c r="L337" s="120"/>
      <c r="M337" s="2"/>
      <c r="T337" s="37"/>
      <c r="U337" s="37"/>
    </row>
    <row r="338" spans="1:21" s="12" customFormat="1" ht="15" x14ac:dyDescent="0.25">
      <c r="A338" s="76" t="s">
        <v>137</v>
      </c>
      <c r="B338" s="29" t="s">
        <v>67</v>
      </c>
      <c r="C338" s="42"/>
      <c r="D338" s="42"/>
      <c r="E338" s="42"/>
      <c r="F338" s="42"/>
      <c r="G338" s="42"/>
      <c r="H338" s="63"/>
      <c r="I338" s="103"/>
      <c r="K338" s="120" t="s">
        <v>67</v>
      </c>
      <c r="L338" s="120"/>
      <c r="M338" s="2"/>
      <c r="N338" s="37"/>
      <c r="O338" s="37"/>
      <c r="P338" s="37"/>
      <c r="Q338" s="37"/>
      <c r="R338" s="37"/>
      <c r="S338" s="37"/>
    </row>
    <row r="339" spans="1:21" customFormat="1" ht="30" x14ac:dyDescent="0.25">
      <c r="A339" s="77" t="s">
        <v>138</v>
      </c>
      <c r="B339" s="42" t="str">
        <f>IF(B329=$N$4,"Yes","No")</f>
        <v>No</v>
      </c>
      <c r="C339" s="42"/>
      <c r="D339" s="42"/>
      <c r="E339" s="42"/>
      <c r="F339" s="42"/>
      <c r="G339" s="42"/>
      <c r="H339" s="92"/>
      <c r="I339" s="102"/>
      <c r="J339" s="12"/>
      <c r="K339" s="120" t="s">
        <v>67</v>
      </c>
      <c r="L339" s="120"/>
      <c r="M339" s="2"/>
      <c r="N339" s="12"/>
      <c r="O339" s="12"/>
      <c r="P339" s="12"/>
      <c r="Q339" s="12"/>
      <c r="R339" s="12"/>
      <c r="S339" s="12"/>
      <c r="T339" s="12"/>
      <c r="U339" s="12"/>
    </row>
    <row r="340" spans="1:21" s="12" customFormat="1" ht="15" x14ac:dyDescent="0.25">
      <c r="A340" s="75" t="s">
        <v>69</v>
      </c>
      <c r="B340" s="352" t="s">
        <v>77</v>
      </c>
      <c r="C340" s="352"/>
      <c r="D340" s="352"/>
      <c r="E340" s="352"/>
      <c r="F340" s="352"/>
      <c r="G340" s="352"/>
      <c r="H340" s="63"/>
      <c r="I340" s="103"/>
      <c r="J340" s="39"/>
      <c r="K340" s="120" t="s">
        <v>67</v>
      </c>
      <c r="L340" s="120"/>
      <c r="M340" s="2"/>
    </row>
    <row r="341" spans="1:21" s="12" customFormat="1" ht="15" thickBot="1" x14ac:dyDescent="0.25">
      <c r="A341" s="78"/>
      <c r="B341" s="42"/>
      <c r="C341" s="42"/>
      <c r="D341" s="42"/>
      <c r="E341" s="42"/>
      <c r="F341" s="42"/>
      <c r="G341" s="42"/>
      <c r="H341" s="63"/>
      <c r="I341" s="103"/>
      <c r="K341" s="120" t="s">
        <v>67</v>
      </c>
      <c r="L341" s="120"/>
      <c r="M341" s="2"/>
    </row>
    <row r="342" spans="1:21" s="12" customFormat="1" ht="15.75" thickBot="1" x14ac:dyDescent="0.3">
      <c r="A342" s="164" t="s">
        <v>172</v>
      </c>
      <c r="B342" s="165" t="s">
        <v>285</v>
      </c>
      <c r="C342" s="162"/>
      <c r="D342" s="162"/>
      <c r="E342" s="162"/>
      <c r="F342" s="162"/>
      <c r="G342" s="162"/>
      <c r="H342" s="163"/>
      <c r="I342" s="103"/>
      <c r="K342" s="120" t="s">
        <v>67</v>
      </c>
      <c r="L342" s="120"/>
      <c r="M342" s="2"/>
    </row>
    <row r="343" spans="1:21" s="12" customFormat="1" ht="13.5" customHeight="1" x14ac:dyDescent="0.25">
      <c r="A343" s="75" t="s">
        <v>60</v>
      </c>
      <c r="B343" s="42" t="s">
        <v>101</v>
      </c>
      <c r="C343" s="42"/>
      <c r="D343" s="42"/>
      <c r="E343" s="42"/>
      <c r="F343" s="42"/>
      <c r="G343" s="42"/>
      <c r="H343" s="63"/>
      <c r="I343" s="103"/>
      <c r="K343" s="120" t="s">
        <v>67</v>
      </c>
      <c r="L343" s="120"/>
      <c r="M343" s="2"/>
    </row>
    <row r="344" spans="1:21" s="37" customFormat="1" ht="29.25" x14ac:dyDescent="0.25">
      <c r="A344" s="74"/>
      <c r="B344" s="34" t="str">
        <f>CONCATENATE($O$2&amp;": "&amp;VLOOKUP($B343,$N$3:$U$25,2,0))</f>
        <v>Font: Arial</v>
      </c>
      <c r="C344" s="34" t="str">
        <f>CONCATENATE($P$2&amp;": "&amp;VLOOKUP($B343,$N$3:$U$25,3,0))</f>
        <v>T-face: Normal</v>
      </c>
      <c r="D344" s="34" t="str">
        <f>CONCATENATE($Q$2&amp;": "&amp;VLOOKUP($B343,$N$3:$U$25,4,0))</f>
        <v>Font size: 11</v>
      </c>
      <c r="E344" s="34" t="str">
        <f>CONCATENATE($R$2&amp;": "&amp;VLOOKUP($B343,$N$3:$U$25,5,0))</f>
        <v>Row height: 15</v>
      </c>
      <c r="F344" s="34" t="str">
        <f>CONCATENATE($S$2&amp;": "&amp;VLOOKUP($B343,$N$3:$U$25,6,0))</f>
        <v>Text col: Black</v>
      </c>
      <c r="G344" s="34" t="str">
        <f>CONCATENATE($T$2&amp;": "&amp;VLOOKUP($B343,$N$3:$U$25,7,0))</f>
        <v>BG col: White</v>
      </c>
      <c r="H344" s="90" t="str">
        <f>CONCATENATE($U$2&amp;": "&amp;VLOOKUP($B343,$N$3:$U$25,8,0))</f>
        <v>Just: Left</v>
      </c>
      <c r="I344" s="105"/>
      <c r="J344" s="12"/>
      <c r="K344" s="120" t="s">
        <v>67</v>
      </c>
      <c r="L344" s="120"/>
      <c r="M344" s="2"/>
      <c r="N344" s="12"/>
      <c r="O344" s="12"/>
      <c r="P344" s="12"/>
      <c r="Q344" s="12"/>
      <c r="R344" s="12"/>
      <c r="S344" s="12"/>
      <c r="T344" s="12"/>
      <c r="U344" s="12"/>
    </row>
    <row r="345" spans="1:21" s="12" customFormat="1" ht="15" x14ac:dyDescent="0.25">
      <c r="A345" s="75" t="s">
        <v>61</v>
      </c>
      <c r="B345" s="42" t="s">
        <v>119</v>
      </c>
      <c r="C345" s="42"/>
      <c r="D345" s="42"/>
      <c r="E345" s="42"/>
      <c r="F345" s="42"/>
      <c r="G345" s="42"/>
      <c r="H345" s="63"/>
      <c r="I345" s="103"/>
      <c r="J345" s="37"/>
      <c r="K345" s="120" t="s">
        <v>67</v>
      </c>
      <c r="L345" s="120"/>
      <c r="M345" s="2"/>
    </row>
    <row r="346" spans="1:21" s="12" customFormat="1" ht="15" x14ac:dyDescent="0.25">
      <c r="A346" s="75" t="s">
        <v>62</v>
      </c>
      <c r="B346" s="152" t="s">
        <v>453</v>
      </c>
      <c r="C346" s="42"/>
      <c r="D346" s="42"/>
      <c r="E346" s="42"/>
      <c r="F346" s="42"/>
      <c r="G346" s="42"/>
      <c r="H346" s="63"/>
      <c r="I346" s="103"/>
      <c r="K346" s="120" t="s">
        <v>67</v>
      </c>
      <c r="L346" s="120"/>
      <c r="M346" s="2"/>
      <c r="T346"/>
      <c r="U346"/>
    </row>
    <row r="347" spans="1:21" s="12" customFormat="1" ht="15" x14ac:dyDescent="0.25">
      <c r="A347" s="76" t="s">
        <v>63</v>
      </c>
      <c r="B347" s="42" t="s">
        <v>76</v>
      </c>
      <c r="C347" s="42"/>
      <c r="D347" s="42"/>
      <c r="E347" s="42"/>
      <c r="F347" s="42"/>
      <c r="G347" s="42"/>
      <c r="H347" s="63"/>
      <c r="I347" s="103"/>
      <c r="K347" s="120" t="s">
        <v>67</v>
      </c>
      <c r="L347" s="120"/>
      <c r="M347" s="2"/>
      <c r="N347" s="40"/>
      <c r="O347" s="43"/>
      <c r="P347" s="43"/>
      <c r="Q347" s="43"/>
      <c r="R347" s="43"/>
      <c r="S347" s="40"/>
    </row>
    <row r="348" spans="1:21" s="12" customFormat="1" ht="15" x14ac:dyDescent="0.25">
      <c r="A348" s="76" t="s">
        <v>60</v>
      </c>
      <c r="B348" s="352" t="s">
        <v>74</v>
      </c>
      <c r="C348" s="352"/>
      <c r="D348" s="352"/>
      <c r="E348" s="352"/>
      <c r="F348" s="352"/>
      <c r="G348" s="352"/>
      <c r="H348" s="63"/>
      <c r="I348" s="103"/>
      <c r="K348" s="120" t="s">
        <v>67</v>
      </c>
      <c r="L348" s="120"/>
      <c r="M348" s="2"/>
    </row>
    <row r="349" spans="1:21" s="12" customFormat="1" ht="15" x14ac:dyDescent="0.25">
      <c r="A349" s="76" t="s">
        <v>134</v>
      </c>
      <c r="B349" s="42" t="s">
        <v>67</v>
      </c>
      <c r="C349" s="42"/>
      <c r="D349" s="42"/>
      <c r="E349" s="42"/>
      <c r="F349" s="42"/>
      <c r="G349" s="42"/>
      <c r="H349" s="63"/>
      <c r="I349" s="103"/>
      <c r="K349" s="120" t="s">
        <v>67</v>
      </c>
      <c r="L349" s="120"/>
      <c r="M349" s="2"/>
    </row>
    <row r="350" spans="1:21" s="12" customFormat="1" ht="15.75" customHeight="1" x14ac:dyDescent="0.25">
      <c r="A350" s="76" t="s">
        <v>135</v>
      </c>
      <c r="B350" s="42" t="s">
        <v>67</v>
      </c>
      <c r="C350" s="42"/>
      <c r="D350" s="42"/>
      <c r="E350" s="42"/>
      <c r="F350" s="42"/>
      <c r="G350" s="42"/>
      <c r="H350" s="63"/>
      <c r="I350" s="103"/>
      <c r="K350" s="120" t="s">
        <v>67</v>
      </c>
      <c r="L350" s="120"/>
      <c r="M350" s="2"/>
    </row>
    <row r="351" spans="1:21" s="12" customFormat="1" ht="15.75" customHeight="1" x14ac:dyDescent="0.25">
      <c r="A351" s="76" t="s">
        <v>136</v>
      </c>
      <c r="B351" s="42" t="s">
        <v>67</v>
      </c>
      <c r="C351" s="42"/>
      <c r="D351" s="42"/>
      <c r="E351" s="42"/>
      <c r="F351" s="42"/>
      <c r="G351" s="42"/>
      <c r="H351" s="63"/>
      <c r="I351" s="103"/>
      <c r="K351" s="120" t="s">
        <v>67</v>
      </c>
      <c r="L351" s="120"/>
      <c r="M351" s="2"/>
      <c r="T351" s="37"/>
      <c r="U351" s="37"/>
    </row>
    <row r="352" spans="1:21" s="12" customFormat="1" ht="15.75" customHeight="1" x14ac:dyDescent="0.25">
      <c r="A352" s="76" t="s">
        <v>137</v>
      </c>
      <c r="B352" s="29" t="s">
        <v>67</v>
      </c>
      <c r="C352" s="42"/>
      <c r="D352" s="42"/>
      <c r="E352" s="42"/>
      <c r="F352" s="42"/>
      <c r="G352" s="42"/>
      <c r="H352" s="63"/>
      <c r="I352" s="103"/>
      <c r="K352" s="120" t="s">
        <v>67</v>
      </c>
      <c r="L352" s="120"/>
      <c r="M352" s="2"/>
      <c r="N352" s="37"/>
      <c r="O352" s="37"/>
      <c r="P352" s="37"/>
      <c r="Q352" s="37"/>
      <c r="R352" s="37"/>
      <c r="S352" s="37"/>
    </row>
    <row r="353" spans="1:21" customFormat="1" ht="30" x14ac:dyDescent="0.25">
      <c r="A353" s="77" t="s">
        <v>138</v>
      </c>
      <c r="B353" s="42" t="str">
        <f>IF(B343=$N$4,"Yes","No")</f>
        <v>No</v>
      </c>
      <c r="C353" s="42"/>
      <c r="D353" s="42"/>
      <c r="E353" s="42"/>
      <c r="F353" s="42"/>
      <c r="G353" s="42"/>
      <c r="H353" s="92"/>
      <c r="I353" s="102"/>
      <c r="J353" s="12"/>
      <c r="K353" s="120" t="s">
        <v>67</v>
      </c>
      <c r="L353" s="120"/>
      <c r="M353" s="2"/>
      <c r="N353" s="12"/>
      <c r="O353" s="12"/>
      <c r="P353" s="12"/>
      <c r="Q353" s="12"/>
      <c r="R353" s="12"/>
      <c r="S353" s="12"/>
      <c r="T353" s="12"/>
      <c r="U353" s="12"/>
    </row>
    <row r="354" spans="1:21" s="12" customFormat="1" ht="15.75" customHeight="1" x14ac:dyDescent="0.25">
      <c r="A354" s="75" t="s">
        <v>69</v>
      </c>
      <c r="B354" s="352" t="s">
        <v>77</v>
      </c>
      <c r="C354" s="352"/>
      <c r="D354" s="352"/>
      <c r="E354" s="352"/>
      <c r="F354" s="352"/>
      <c r="G354" s="352"/>
      <c r="H354" s="63"/>
      <c r="I354" s="103"/>
      <c r="J354" s="39"/>
      <c r="K354" s="120" t="s">
        <v>67</v>
      </c>
      <c r="L354" s="120"/>
      <c r="M354" s="2"/>
    </row>
    <row r="355" spans="1:21" s="12" customFormat="1" ht="15.75" customHeight="1" thickBot="1" x14ac:dyDescent="0.25">
      <c r="A355" s="78"/>
      <c r="B355" s="42"/>
      <c r="C355" s="42"/>
      <c r="D355" s="42"/>
      <c r="E355" s="42"/>
      <c r="F355" s="42"/>
      <c r="G355" s="42"/>
      <c r="H355" s="63"/>
      <c r="I355" s="103"/>
      <c r="K355" s="120" t="s">
        <v>67</v>
      </c>
      <c r="L355" s="120"/>
      <c r="M355" s="2"/>
    </row>
    <row r="356" spans="1:21" s="12" customFormat="1" ht="15.75" thickBot="1" x14ac:dyDescent="0.3">
      <c r="A356" s="164" t="s">
        <v>173</v>
      </c>
      <c r="B356" s="165" t="s">
        <v>265</v>
      </c>
      <c r="C356" s="162"/>
      <c r="D356" s="162"/>
      <c r="E356" s="162"/>
      <c r="F356" s="162"/>
      <c r="G356" s="162"/>
      <c r="H356" s="163"/>
      <c r="I356" s="103"/>
      <c r="K356" s="120" t="s">
        <v>197</v>
      </c>
      <c r="L356" s="120"/>
      <c r="M356" s="2"/>
    </row>
    <row r="357" spans="1:21" s="12" customFormat="1" ht="15" x14ac:dyDescent="0.25">
      <c r="A357" s="75" t="s">
        <v>60</v>
      </c>
      <c r="B357" s="114" t="s">
        <v>108</v>
      </c>
      <c r="C357" s="114"/>
      <c r="D357" s="114"/>
      <c r="E357" s="114"/>
      <c r="F357" s="114"/>
      <c r="G357" s="114"/>
      <c r="H357" s="63"/>
      <c r="I357" s="103"/>
      <c r="K357" s="120" t="s">
        <v>67</v>
      </c>
      <c r="L357" s="120"/>
      <c r="M357" s="2"/>
    </row>
    <row r="358" spans="1:21" s="113" customFormat="1" ht="29.25" x14ac:dyDescent="0.25">
      <c r="A358" s="74"/>
      <c r="B358" s="34" t="str">
        <f>CONCATENATE($O$2&amp;": "&amp;VLOOKUP($B357,$N$3:$U$25,2,0))</f>
        <v>Font: Arial</v>
      </c>
      <c r="C358" s="34" t="str">
        <f>CONCATENATE($P$2&amp;": "&amp;VLOOKUP($B357,$N$3:$U$25,3,0))</f>
        <v>T-face: Bold</v>
      </c>
      <c r="D358" s="34" t="str">
        <f>CONCATENATE($Q$2&amp;": "&amp;VLOOKUP($B357,$N$3:$U$25,4,0))</f>
        <v>Font size: 11</v>
      </c>
      <c r="E358" s="34" t="str">
        <f>CONCATENATE($R$2&amp;": "&amp;VLOOKUP($B357,$N$3:$U$25,5,0))</f>
        <v>Row height: 24.75</v>
      </c>
      <c r="F358" s="34" t="str">
        <f>CONCATENATE($S$2&amp;": "&amp;VLOOKUP($B357,$N$3:$U$25,6,0))</f>
        <v>Text col: Black</v>
      </c>
      <c r="G358" s="34" t="str">
        <f>CONCATENATE($T$2&amp;": "&amp;VLOOKUP($B357,$N$3:$U$25,7,0))</f>
        <v>BG col: White</v>
      </c>
      <c r="H358" s="90" t="str">
        <f>CONCATENATE($U$2&amp;": "&amp;VLOOKUP($B357,$N$3:$U$25,8,0))</f>
        <v>Just: Left</v>
      </c>
      <c r="I358" s="105"/>
      <c r="J358" s="12"/>
      <c r="K358" s="120" t="s">
        <v>67</v>
      </c>
      <c r="L358" s="120"/>
      <c r="M358" s="2"/>
      <c r="N358" s="12"/>
      <c r="O358" s="12"/>
      <c r="P358" s="12"/>
      <c r="Q358" s="12"/>
      <c r="R358" s="12"/>
      <c r="S358" s="12"/>
      <c r="T358" s="12"/>
      <c r="U358" s="12"/>
    </row>
    <row r="359" spans="1:21" s="12" customFormat="1" ht="15" x14ac:dyDescent="0.25">
      <c r="A359" s="75" t="s">
        <v>61</v>
      </c>
      <c r="B359" s="114" t="s">
        <v>266</v>
      </c>
      <c r="C359" s="114"/>
      <c r="D359" s="114"/>
      <c r="E359" s="114"/>
      <c r="F359" s="114"/>
      <c r="G359" s="114"/>
      <c r="H359" s="63"/>
      <c r="I359" s="103"/>
      <c r="J359" s="113"/>
      <c r="K359" s="120" t="s">
        <v>67</v>
      </c>
      <c r="L359" s="120"/>
      <c r="M359" s="2"/>
    </row>
    <row r="360" spans="1:21" s="12" customFormat="1" ht="15" x14ac:dyDescent="0.25">
      <c r="A360" s="75" t="s">
        <v>62</v>
      </c>
      <c r="B360" s="47" t="s">
        <v>233</v>
      </c>
      <c r="C360" s="47"/>
      <c r="D360" s="47"/>
      <c r="E360" s="47"/>
      <c r="F360" s="47"/>
      <c r="G360" s="47"/>
      <c r="H360" s="63"/>
      <c r="I360" s="103"/>
      <c r="K360" s="120" t="s">
        <v>197</v>
      </c>
      <c r="L360" s="120"/>
      <c r="M360" s="2"/>
      <c r="T360"/>
      <c r="U360"/>
    </row>
    <row r="361" spans="1:21" s="12" customFormat="1" ht="15" x14ac:dyDescent="0.25">
      <c r="A361" s="76" t="s">
        <v>63</v>
      </c>
      <c r="B361" s="114" t="s">
        <v>76</v>
      </c>
      <c r="C361" s="114"/>
      <c r="D361" s="114"/>
      <c r="E361" s="114"/>
      <c r="F361" s="114"/>
      <c r="G361" s="114"/>
      <c r="H361" s="63"/>
      <c r="I361" s="103"/>
      <c r="K361" s="120" t="s">
        <v>67</v>
      </c>
      <c r="L361" s="120"/>
      <c r="M361" s="2"/>
      <c r="N361" s="40"/>
      <c r="O361" s="43"/>
      <c r="P361" s="43"/>
      <c r="Q361" s="43"/>
      <c r="R361" s="43"/>
      <c r="S361" s="40"/>
    </row>
    <row r="362" spans="1:21" s="12" customFormat="1" ht="15" x14ac:dyDescent="0.25">
      <c r="A362" s="76" t="s">
        <v>60</v>
      </c>
      <c r="B362" s="352" t="s">
        <v>74</v>
      </c>
      <c r="C362" s="352"/>
      <c r="D362" s="352"/>
      <c r="E362" s="352"/>
      <c r="F362" s="352"/>
      <c r="G362" s="352"/>
      <c r="H362" s="63"/>
      <c r="I362" s="103"/>
      <c r="K362" s="120" t="s">
        <v>67</v>
      </c>
      <c r="L362" s="120"/>
      <c r="M362" s="2"/>
    </row>
    <row r="363" spans="1:21" s="12" customFormat="1" ht="15" x14ac:dyDescent="0.25">
      <c r="A363" s="76" t="s">
        <v>134</v>
      </c>
      <c r="B363" s="114" t="s">
        <v>67</v>
      </c>
      <c r="C363" s="114"/>
      <c r="D363" s="114"/>
      <c r="E363" s="114"/>
      <c r="F363" s="114"/>
      <c r="G363" s="114"/>
      <c r="H363" s="63"/>
      <c r="I363" s="103"/>
      <c r="K363" s="120" t="s">
        <v>67</v>
      </c>
      <c r="L363" s="120"/>
      <c r="M363" s="2"/>
    </row>
    <row r="364" spans="1:21" s="12" customFormat="1" ht="15" x14ac:dyDescent="0.25">
      <c r="A364" s="76" t="s">
        <v>135</v>
      </c>
      <c r="B364" s="114" t="s">
        <v>67</v>
      </c>
      <c r="C364" s="114"/>
      <c r="D364" s="114"/>
      <c r="E364" s="114"/>
      <c r="F364" s="114"/>
      <c r="G364" s="114"/>
      <c r="H364" s="63"/>
      <c r="I364" s="103"/>
      <c r="K364" s="120" t="s">
        <v>67</v>
      </c>
      <c r="L364" s="120"/>
      <c r="M364" s="2"/>
    </row>
    <row r="365" spans="1:21" s="12" customFormat="1" ht="15" x14ac:dyDescent="0.25">
      <c r="A365" s="76" t="s">
        <v>136</v>
      </c>
      <c r="B365" s="114" t="s">
        <v>67</v>
      </c>
      <c r="C365" s="114"/>
      <c r="D365" s="114"/>
      <c r="E365" s="114"/>
      <c r="F365" s="114"/>
      <c r="G365" s="114"/>
      <c r="H365" s="63"/>
      <c r="I365" s="103"/>
      <c r="K365" s="120" t="s">
        <v>67</v>
      </c>
      <c r="L365" s="120"/>
      <c r="M365" s="2"/>
      <c r="T365" s="113"/>
      <c r="U365" s="113"/>
    </row>
    <row r="366" spans="1:21" s="12" customFormat="1" ht="15" x14ac:dyDescent="0.25">
      <c r="A366" s="76" t="s">
        <v>137</v>
      </c>
      <c r="B366" s="29" t="s">
        <v>67</v>
      </c>
      <c r="C366" s="114"/>
      <c r="D366" s="114"/>
      <c r="E366" s="114"/>
      <c r="F366" s="114"/>
      <c r="G366" s="114"/>
      <c r="H366" s="63"/>
      <c r="I366" s="103"/>
      <c r="K366" s="120" t="s">
        <v>67</v>
      </c>
      <c r="L366" s="120"/>
      <c r="M366" s="2"/>
      <c r="N366" s="113"/>
      <c r="O366" s="113"/>
      <c r="P366" s="113"/>
      <c r="Q366" s="113"/>
      <c r="R366" s="113"/>
      <c r="S366" s="113"/>
    </row>
    <row r="367" spans="1:21" customFormat="1" ht="30" x14ac:dyDescent="0.25">
      <c r="A367" s="77" t="s">
        <v>138</v>
      </c>
      <c r="B367" s="114" t="str">
        <f>IF(B357=$N$4,"Yes","No")</f>
        <v>No</v>
      </c>
      <c r="C367" s="114"/>
      <c r="D367" s="114"/>
      <c r="E367" s="114"/>
      <c r="F367" s="114"/>
      <c r="G367" s="114"/>
      <c r="H367" s="92"/>
      <c r="I367" s="102"/>
      <c r="J367" s="12"/>
      <c r="K367" s="120" t="s">
        <v>67</v>
      </c>
      <c r="L367" s="120"/>
      <c r="M367" s="2"/>
      <c r="N367" s="12"/>
      <c r="O367" s="12"/>
      <c r="P367" s="12"/>
      <c r="Q367" s="12"/>
      <c r="R367" s="12"/>
      <c r="S367" s="12"/>
      <c r="T367" s="12"/>
      <c r="U367" s="12"/>
    </row>
    <row r="368" spans="1:21" s="12" customFormat="1" ht="33" customHeight="1" x14ac:dyDescent="0.25">
      <c r="A368" s="75" t="s">
        <v>69</v>
      </c>
      <c r="B368" s="352" t="s">
        <v>257</v>
      </c>
      <c r="C368" s="352"/>
      <c r="D368" s="352"/>
      <c r="E368" s="352"/>
      <c r="F368" s="352"/>
      <c r="G368" s="352"/>
      <c r="H368" s="63"/>
      <c r="I368" s="103"/>
      <c r="J368" s="39"/>
      <c r="K368" s="120" t="s">
        <v>197</v>
      </c>
      <c r="L368" s="120"/>
      <c r="M368" s="2"/>
    </row>
    <row r="369" spans="1:21" s="12" customFormat="1" ht="15" thickBot="1" x14ac:dyDescent="0.25">
      <c r="A369" s="78"/>
      <c r="B369" s="114"/>
      <c r="C369" s="114"/>
      <c r="D369" s="114"/>
      <c r="E369" s="114"/>
      <c r="F369" s="114"/>
      <c r="G369" s="114"/>
      <c r="H369" s="63"/>
      <c r="I369" s="103"/>
      <c r="K369" s="120" t="s">
        <v>67</v>
      </c>
      <c r="L369" s="120"/>
      <c r="M369" s="2"/>
    </row>
    <row r="370" spans="1:21" s="12" customFormat="1" ht="15.75" thickBot="1" x14ac:dyDescent="0.3">
      <c r="A370" s="164" t="s">
        <v>175</v>
      </c>
      <c r="B370" s="165" t="s">
        <v>267</v>
      </c>
      <c r="C370" s="162"/>
      <c r="D370" s="162"/>
      <c r="E370" s="162"/>
      <c r="F370" s="162"/>
      <c r="G370" s="162"/>
      <c r="H370" s="163"/>
      <c r="I370" s="103"/>
      <c r="K370" s="120" t="s">
        <v>197</v>
      </c>
      <c r="L370" s="120"/>
      <c r="M370" s="2"/>
    </row>
    <row r="371" spans="1:21" s="12" customFormat="1" ht="13.5" customHeight="1" x14ac:dyDescent="0.25">
      <c r="A371" s="75" t="s">
        <v>60</v>
      </c>
      <c r="B371" s="114" t="s">
        <v>124</v>
      </c>
      <c r="C371" s="114"/>
      <c r="D371" s="114"/>
      <c r="E371" s="114"/>
      <c r="F371" s="114"/>
      <c r="G371" s="114"/>
      <c r="H371" s="63"/>
      <c r="I371" s="103"/>
      <c r="K371" s="120" t="s">
        <v>67</v>
      </c>
      <c r="L371" s="120"/>
      <c r="M371" s="2"/>
    </row>
    <row r="372" spans="1:21" s="113" customFormat="1" ht="29.25" x14ac:dyDescent="0.25">
      <c r="A372" s="74"/>
      <c r="B372" s="34" t="str">
        <f>CONCATENATE($O$2&amp;": "&amp;VLOOKUP($B371,$N$3:$U$25,2,0))</f>
        <v>Font: Arial</v>
      </c>
      <c r="C372" s="34" t="str">
        <f>CONCATENATE($P$2&amp;": "&amp;VLOOKUP($B371,$N$3:$U$25,3,0))</f>
        <v>T-face: Normal</v>
      </c>
      <c r="D372" s="34" t="str">
        <f>CONCATENATE($Q$2&amp;": "&amp;VLOOKUP($B371,$N$3:$U$25,4,0))</f>
        <v>Font size: 11</v>
      </c>
      <c r="E372" s="34" t="str">
        <f>CONCATENATE($R$2&amp;": "&amp;VLOOKUP($B371,$N$3:$U$25,5,0))</f>
        <v>Row height: Dependant</v>
      </c>
      <c r="F372" s="34" t="str">
        <f>CONCATENATE($S$2&amp;": "&amp;VLOOKUP($B371,$N$3:$U$25,6,0))</f>
        <v>Text col: Black</v>
      </c>
      <c r="G372" s="34" t="str">
        <f>CONCATENATE($T$2&amp;": "&amp;VLOOKUP($B371,$N$3:$U$25,7,0))</f>
        <v>BG col: Sky blue</v>
      </c>
      <c r="H372" s="90" t="str">
        <f>CONCATENATE($U$2&amp;": "&amp;VLOOKUP($B371,$N$3:$U$25,8,0))</f>
        <v>Just: Left/Centre</v>
      </c>
      <c r="I372" s="105"/>
      <c r="J372" s="12"/>
      <c r="K372" s="120" t="s">
        <v>67</v>
      </c>
      <c r="L372" s="120"/>
      <c r="M372" s="2"/>
      <c r="N372" s="12"/>
      <c r="O372" s="12"/>
      <c r="P372" s="12"/>
      <c r="Q372" s="12"/>
      <c r="R372" s="12"/>
      <c r="S372" s="12"/>
      <c r="T372" s="12"/>
      <c r="U372" s="12"/>
    </row>
    <row r="373" spans="1:21" s="12" customFormat="1" ht="15" x14ac:dyDescent="0.25">
      <c r="A373" s="75" t="s">
        <v>61</v>
      </c>
      <c r="B373" s="114" t="s">
        <v>268</v>
      </c>
      <c r="C373" s="114"/>
      <c r="D373" s="114"/>
      <c r="E373" s="114"/>
      <c r="F373" s="114"/>
      <c r="G373" s="114"/>
      <c r="H373" s="63"/>
      <c r="I373" s="103"/>
      <c r="J373" s="113"/>
      <c r="K373" s="120" t="s">
        <v>67</v>
      </c>
      <c r="L373" s="120"/>
      <c r="M373" s="2"/>
    </row>
    <row r="374" spans="1:21" s="12" customFormat="1" ht="15" x14ac:dyDescent="0.25">
      <c r="A374" s="75" t="s">
        <v>62</v>
      </c>
      <c r="B374" s="114"/>
      <c r="C374" s="114"/>
      <c r="D374" s="114"/>
      <c r="E374" s="114"/>
      <c r="F374" s="114"/>
      <c r="G374" s="114"/>
      <c r="H374" s="63"/>
      <c r="I374" s="103"/>
      <c r="K374" s="120" t="s">
        <v>67</v>
      </c>
      <c r="L374" s="120"/>
      <c r="M374" s="2"/>
      <c r="T374"/>
      <c r="U374"/>
    </row>
    <row r="375" spans="1:21" s="12" customFormat="1" ht="15" x14ac:dyDescent="0.25">
      <c r="A375" s="76" t="s">
        <v>399</v>
      </c>
      <c r="B375" s="106">
        <v>75</v>
      </c>
      <c r="C375" s="114"/>
      <c r="D375" s="114"/>
      <c r="E375" s="114"/>
      <c r="F375" s="114"/>
      <c r="G375" s="114"/>
      <c r="H375" s="63"/>
      <c r="I375" s="103"/>
      <c r="K375" s="120" t="s">
        <v>197</v>
      </c>
      <c r="L375" s="120"/>
      <c r="M375" s="2"/>
      <c r="N375" s="40"/>
      <c r="O375" s="43"/>
      <c r="P375" s="43"/>
      <c r="Q375" s="43"/>
      <c r="R375" s="43"/>
      <c r="S375" s="40"/>
    </row>
    <row r="376" spans="1:21" s="12" customFormat="1" ht="15" x14ac:dyDescent="0.25">
      <c r="A376" s="76" t="s">
        <v>60</v>
      </c>
      <c r="B376" s="352" t="s">
        <v>220</v>
      </c>
      <c r="C376" s="352"/>
      <c r="D376" s="352"/>
      <c r="E376" s="352"/>
      <c r="F376" s="352"/>
      <c r="G376" s="352"/>
      <c r="H376" s="63"/>
      <c r="I376" s="103"/>
      <c r="K376" s="120" t="s">
        <v>197</v>
      </c>
      <c r="L376" s="120"/>
      <c r="M376" s="2"/>
    </row>
    <row r="377" spans="1:21" s="12" customFormat="1" ht="15" x14ac:dyDescent="0.25">
      <c r="A377" s="76" t="s">
        <v>134</v>
      </c>
      <c r="B377" s="114" t="s">
        <v>67</v>
      </c>
      <c r="C377" s="114"/>
      <c r="D377" s="114"/>
      <c r="E377" s="114"/>
      <c r="F377" s="114"/>
      <c r="G377" s="114"/>
      <c r="H377" s="63"/>
      <c r="I377" s="103"/>
      <c r="K377" s="120" t="s">
        <v>67</v>
      </c>
      <c r="L377" s="120"/>
      <c r="M377" s="2"/>
    </row>
    <row r="378" spans="1:21" s="12" customFormat="1" ht="15.75" customHeight="1" x14ac:dyDescent="0.25">
      <c r="A378" s="76" t="s">
        <v>135</v>
      </c>
      <c r="B378" s="114" t="s">
        <v>67</v>
      </c>
      <c r="C378" s="114"/>
      <c r="D378" s="114"/>
      <c r="E378" s="114"/>
      <c r="F378" s="114"/>
      <c r="G378" s="114"/>
      <c r="H378" s="63"/>
      <c r="I378" s="103"/>
      <c r="K378" s="120" t="s">
        <v>67</v>
      </c>
      <c r="L378" s="120"/>
      <c r="M378" s="2"/>
    </row>
    <row r="379" spans="1:21" s="12" customFormat="1" ht="15.75" customHeight="1" x14ac:dyDescent="0.25">
      <c r="A379" s="76" t="s">
        <v>136</v>
      </c>
      <c r="B379" s="351" t="s">
        <v>335</v>
      </c>
      <c r="C379" s="351"/>
      <c r="D379" s="351"/>
      <c r="E379" s="351"/>
      <c r="F379" s="351"/>
      <c r="G379" s="351"/>
      <c r="H379" s="63"/>
      <c r="I379" s="103"/>
      <c r="K379" s="120" t="s">
        <v>67</v>
      </c>
      <c r="L379" s="120"/>
      <c r="M379" s="2"/>
      <c r="T379" s="113"/>
      <c r="U379" s="113"/>
    </row>
    <row r="380" spans="1:21" s="12" customFormat="1" ht="15.75" customHeight="1" x14ac:dyDescent="0.25">
      <c r="A380" s="76" t="s">
        <v>137</v>
      </c>
      <c r="B380" s="29" t="s">
        <v>67</v>
      </c>
      <c r="C380" s="114"/>
      <c r="D380" s="114"/>
      <c r="E380" s="114"/>
      <c r="F380" s="114"/>
      <c r="G380" s="114"/>
      <c r="H380" s="63"/>
      <c r="I380" s="103"/>
      <c r="K380" s="120" t="s">
        <v>67</v>
      </c>
      <c r="L380" s="120"/>
      <c r="M380" s="2"/>
      <c r="N380" s="113"/>
      <c r="O380" s="113"/>
      <c r="P380" s="113"/>
      <c r="Q380" s="113"/>
      <c r="R380" s="113"/>
      <c r="S380" s="113"/>
    </row>
    <row r="381" spans="1:21" customFormat="1" ht="30" x14ac:dyDescent="0.25">
      <c r="A381" s="77" t="s">
        <v>138</v>
      </c>
      <c r="B381" s="114" t="str">
        <f>IF(B371=$N$4,"Yes","No")</f>
        <v>Yes</v>
      </c>
      <c r="C381" s="114"/>
      <c r="D381" s="114"/>
      <c r="E381" s="114"/>
      <c r="F381" s="114"/>
      <c r="G381" s="114"/>
      <c r="H381" s="92"/>
      <c r="I381" s="102"/>
      <c r="J381" s="12"/>
      <c r="K381" s="120" t="s">
        <v>67</v>
      </c>
      <c r="L381" s="120"/>
      <c r="M381" s="2"/>
      <c r="N381" s="12"/>
      <c r="O381" s="12"/>
      <c r="P381" s="12"/>
      <c r="Q381" s="12"/>
      <c r="R381" s="12"/>
      <c r="S381" s="12"/>
      <c r="T381" s="12"/>
      <c r="U381" s="12"/>
    </row>
    <row r="382" spans="1:21" s="12" customFormat="1" ht="42" customHeight="1" x14ac:dyDescent="0.25">
      <c r="A382" s="75" t="s">
        <v>69</v>
      </c>
      <c r="B382" s="352" t="s">
        <v>334</v>
      </c>
      <c r="C382" s="352"/>
      <c r="D382" s="352"/>
      <c r="E382" s="352"/>
      <c r="F382" s="352"/>
      <c r="G382" s="352"/>
      <c r="H382" s="63"/>
      <c r="I382" s="103"/>
      <c r="J382" s="39"/>
      <c r="K382" s="120" t="s">
        <v>197</v>
      </c>
      <c r="L382" s="120"/>
      <c r="M382" s="2"/>
    </row>
    <row r="383" spans="1:21" s="12" customFormat="1" ht="15.75" customHeight="1" thickBot="1" x14ac:dyDescent="0.25">
      <c r="A383" s="78"/>
      <c r="B383" s="114"/>
      <c r="C383" s="114"/>
      <c r="D383" s="114"/>
      <c r="E383" s="114"/>
      <c r="F383" s="114"/>
      <c r="G383" s="114"/>
      <c r="H383" s="63"/>
      <c r="I383" s="103"/>
      <c r="K383" s="120" t="s">
        <v>67</v>
      </c>
      <c r="L383" s="120"/>
      <c r="M383" s="2"/>
    </row>
    <row r="384" spans="1:21" s="12" customFormat="1" ht="15.75" thickBot="1" x14ac:dyDescent="0.3">
      <c r="A384" s="164" t="s">
        <v>176</v>
      </c>
      <c r="B384" s="165" t="s">
        <v>265</v>
      </c>
      <c r="C384" s="162"/>
      <c r="D384" s="162"/>
      <c r="E384" s="162"/>
      <c r="F384" s="162"/>
      <c r="G384" s="162"/>
      <c r="H384" s="163"/>
      <c r="I384" s="103"/>
      <c r="K384" s="120" t="s">
        <v>197</v>
      </c>
      <c r="L384" s="120"/>
      <c r="M384" s="2"/>
    </row>
    <row r="385" spans="1:21" s="12" customFormat="1" ht="15" x14ac:dyDescent="0.25">
      <c r="A385" s="75" t="s">
        <v>60</v>
      </c>
      <c r="B385" s="137" t="s">
        <v>108</v>
      </c>
      <c r="C385" s="137"/>
      <c r="D385" s="137"/>
      <c r="E385" s="137"/>
      <c r="F385" s="137"/>
      <c r="G385" s="137"/>
      <c r="H385" s="63"/>
      <c r="I385" s="103"/>
      <c r="K385" s="120" t="s">
        <v>67</v>
      </c>
      <c r="L385" s="120"/>
      <c r="M385" s="2"/>
    </row>
    <row r="386" spans="1:21" s="135" customFormat="1" ht="29.25" x14ac:dyDescent="0.25">
      <c r="A386" s="74"/>
      <c r="B386" s="34" t="str">
        <f>CONCATENATE($O$2&amp;": "&amp;VLOOKUP($B385,$N$3:$U$25,2,0))</f>
        <v>Font: Arial</v>
      </c>
      <c r="C386" s="34" t="str">
        <f>CONCATENATE($P$2&amp;": "&amp;VLOOKUP($B385,$N$3:$U$25,3,0))</f>
        <v>T-face: Bold</v>
      </c>
      <c r="D386" s="34" t="str">
        <f>CONCATENATE($Q$2&amp;": "&amp;VLOOKUP($B385,$N$3:$U$25,4,0))</f>
        <v>Font size: 11</v>
      </c>
      <c r="E386" s="34" t="str">
        <f>CONCATENATE($R$2&amp;": "&amp;VLOOKUP($B385,$N$3:$U$25,5,0))</f>
        <v>Row height: 24.75</v>
      </c>
      <c r="F386" s="34" t="str">
        <f>CONCATENATE($S$2&amp;": "&amp;VLOOKUP($B385,$N$3:$U$25,6,0))</f>
        <v>Text col: Black</v>
      </c>
      <c r="G386" s="34" t="str">
        <f>CONCATENATE($T$2&amp;": "&amp;VLOOKUP($B385,$N$3:$U$25,7,0))</f>
        <v>BG col: White</v>
      </c>
      <c r="H386" s="90" t="str">
        <f>CONCATENATE($U$2&amp;": "&amp;VLOOKUP($B385,$N$3:$U$25,8,0))</f>
        <v>Just: Left</v>
      </c>
      <c r="I386" s="105"/>
      <c r="J386" s="12"/>
      <c r="K386" s="120" t="s">
        <v>67</v>
      </c>
      <c r="L386" s="120"/>
      <c r="M386" s="2"/>
      <c r="N386" s="12"/>
      <c r="O386" s="12"/>
      <c r="P386" s="12"/>
      <c r="Q386" s="12"/>
      <c r="R386" s="12"/>
      <c r="S386" s="12"/>
      <c r="T386" s="12"/>
      <c r="U386" s="12"/>
    </row>
    <row r="387" spans="1:21" s="12" customFormat="1" ht="15" x14ac:dyDescent="0.25">
      <c r="A387" s="75" t="s">
        <v>61</v>
      </c>
      <c r="B387" s="152" t="s">
        <v>266</v>
      </c>
      <c r="C387" s="137"/>
      <c r="D387" s="137"/>
      <c r="E387" s="137"/>
      <c r="F387" s="137"/>
      <c r="G387" s="137"/>
      <c r="H387" s="63"/>
      <c r="I387" s="103"/>
      <c r="J387" s="135"/>
      <c r="K387" s="120" t="s">
        <v>67</v>
      </c>
      <c r="L387" s="120"/>
      <c r="M387" s="2"/>
    </row>
    <row r="388" spans="1:21" s="12" customFormat="1" ht="15" x14ac:dyDescent="0.25">
      <c r="A388" s="75" t="s">
        <v>62</v>
      </c>
      <c r="B388" s="47" t="s">
        <v>234</v>
      </c>
      <c r="C388" s="47"/>
      <c r="D388" s="47"/>
      <c r="E388" s="47"/>
      <c r="F388" s="47"/>
      <c r="G388" s="47"/>
      <c r="H388" s="63"/>
      <c r="I388" s="103"/>
      <c r="K388" s="120" t="s">
        <v>197</v>
      </c>
      <c r="L388" s="120"/>
      <c r="M388" s="2"/>
      <c r="T388"/>
      <c r="U388"/>
    </row>
    <row r="389" spans="1:21" s="12" customFormat="1" ht="15" x14ac:dyDescent="0.25">
      <c r="A389" s="76" t="s">
        <v>63</v>
      </c>
      <c r="B389" s="137" t="s">
        <v>76</v>
      </c>
      <c r="C389" s="137"/>
      <c r="D389" s="137"/>
      <c r="E389" s="137"/>
      <c r="F389" s="137"/>
      <c r="G389" s="137"/>
      <c r="H389" s="63"/>
      <c r="I389" s="103"/>
      <c r="K389" s="120" t="s">
        <v>67</v>
      </c>
      <c r="L389" s="120"/>
      <c r="M389" s="2"/>
      <c r="N389" s="40"/>
      <c r="O389" s="43"/>
      <c r="P389" s="43"/>
      <c r="Q389" s="43"/>
      <c r="R389" s="43"/>
      <c r="S389" s="40"/>
    </row>
    <row r="390" spans="1:21" s="12" customFormat="1" ht="15" x14ac:dyDescent="0.25">
      <c r="A390" s="76" t="s">
        <v>60</v>
      </c>
      <c r="B390" s="352" t="s">
        <v>74</v>
      </c>
      <c r="C390" s="352"/>
      <c r="D390" s="352"/>
      <c r="E390" s="352"/>
      <c r="F390" s="352"/>
      <c r="G390" s="352"/>
      <c r="H390" s="63"/>
      <c r="I390" s="103"/>
      <c r="K390" s="120" t="s">
        <v>67</v>
      </c>
      <c r="L390" s="120"/>
      <c r="M390" s="2"/>
    </row>
    <row r="391" spans="1:21" s="12" customFormat="1" ht="15" x14ac:dyDescent="0.25">
      <c r="A391" s="76" t="s">
        <v>134</v>
      </c>
      <c r="B391" s="137" t="s">
        <v>67</v>
      </c>
      <c r="C391" s="137"/>
      <c r="D391" s="137"/>
      <c r="E391" s="137"/>
      <c r="F391" s="137"/>
      <c r="G391" s="137"/>
      <c r="H391" s="63"/>
      <c r="I391" s="103"/>
      <c r="K391" s="120" t="s">
        <v>67</v>
      </c>
      <c r="L391" s="120"/>
      <c r="M391" s="2"/>
    </row>
    <row r="392" spans="1:21" s="12" customFormat="1" ht="15" x14ac:dyDescent="0.25">
      <c r="A392" s="76" t="s">
        <v>135</v>
      </c>
      <c r="B392" s="137" t="s">
        <v>67</v>
      </c>
      <c r="C392" s="137"/>
      <c r="D392" s="137"/>
      <c r="E392" s="137"/>
      <c r="F392" s="137"/>
      <c r="G392" s="137"/>
      <c r="H392" s="63"/>
      <c r="I392" s="103"/>
      <c r="K392" s="120" t="s">
        <v>67</v>
      </c>
      <c r="L392" s="120"/>
      <c r="M392" s="2"/>
    </row>
    <row r="393" spans="1:21" s="12" customFormat="1" ht="15" x14ac:dyDescent="0.25">
      <c r="A393" s="76" t="s">
        <v>136</v>
      </c>
      <c r="B393" s="144" t="s">
        <v>67</v>
      </c>
      <c r="C393" s="144"/>
      <c r="D393" s="144"/>
      <c r="E393" s="144"/>
      <c r="F393" s="144"/>
      <c r="G393" s="144"/>
      <c r="H393" s="63"/>
      <c r="I393" s="103"/>
      <c r="K393" s="120" t="s">
        <v>67</v>
      </c>
      <c r="L393" s="120"/>
      <c r="M393" s="2"/>
      <c r="T393" s="135"/>
      <c r="U393" s="135"/>
    </row>
    <row r="394" spans="1:21" s="12" customFormat="1" ht="15" x14ac:dyDescent="0.25">
      <c r="A394" s="76" t="s">
        <v>137</v>
      </c>
      <c r="B394" s="29" t="s">
        <v>67</v>
      </c>
      <c r="C394" s="137"/>
      <c r="D394" s="137"/>
      <c r="E394" s="137"/>
      <c r="F394" s="137"/>
      <c r="G394" s="137"/>
      <c r="H394" s="63"/>
      <c r="I394" s="103"/>
      <c r="K394" s="120" t="s">
        <v>67</v>
      </c>
      <c r="L394" s="120"/>
      <c r="M394" s="2"/>
      <c r="N394" s="135"/>
      <c r="O394" s="135"/>
      <c r="P394" s="135"/>
      <c r="Q394" s="135"/>
      <c r="R394" s="135"/>
      <c r="S394" s="135"/>
    </row>
    <row r="395" spans="1:21" customFormat="1" ht="30" x14ac:dyDescent="0.25">
      <c r="A395" s="77" t="s">
        <v>138</v>
      </c>
      <c r="B395" s="137" t="str">
        <f>IF(B385=$N$4,"Yes","No")</f>
        <v>No</v>
      </c>
      <c r="C395" s="137"/>
      <c r="D395" s="137"/>
      <c r="E395" s="137"/>
      <c r="F395" s="137"/>
      <c r="G395" s="137"/>
      <c r="H395" s="92"/>
      <c r="I395" s="102"/>
      <c r="J395" s="12"/>
      <c r="K395" s="120" t="s">
        <v>67</v>
      </c>
      <c r="L395" s="120"/>
      <c r="M395" s="2"/>
      <c r="N395" s="12"/>
      <c r="O395" s="12"/>
      <c r="P395" s="12"/>
      <c r="Q395" s="12"/>
      <c r="R395" s="12"/>
      <c r="S395" s="12"/>
      <c r="T395" s="12"/>
      <c r="U395" s="12"/>
    </row>
    <row r="396" spans="1:21" s="12" customFormat="1" ht="42.75" customHeight="1" x14ac:dyDescent="0.25">
      <c r="A396" s="75" t="s">
        <v>69</v>
      </c>
      <c r="B396" s="352" t="s">
        <v>400</v>
      </c>
      <c r="C396" s="352"/>
      <c r="D396" s="352"/>
      <c r="E396" s="352"/>
      <c r="F396" s="352"/>
      <c r="G396" s="352"/>
      <c r="H396" s="63"/>
      <c r="I396" s="103"/>
      <c r="J396" s="39"/>
      <c r="K396" s="120" t="s">
        <v>197</v>
      </c>
      <c r="L396" s="120"/>
      <c r="M396" s="2"/>
    </row>
    <row r="397" spans="1:21" s="12" customFormat="1" ht="15" thickBot="1" x14ac:dyDescent="0.25">
      <c r="A397" s="78"/>
      <c r="B397" s="137"/>
      <c r="C397" s="137"/>
      <c r="D397" s="137"/>
      <c r="E397" s="137"/>
      <c r="F397" s="137"/>
      <c r="G397" s="137"/>
      <c r="H397" s="63"/>
      <c r="I397" s="103"/>
      <c r="K397" s="120" t="s">
        <v>67</v>
      </c>
      <c r="L397" s="120"/>
      <c r="M397" s="2"/>
    </row>
    <row r="398" spans="1:21" s="12" customFormat="1" ht="15.75" thickBot="1" x14ac:dyDescent="0.3">
      <c r="A398" s="164" t="s">
        <v>177</v>
      </c>
      <c r="B398" s="165" t="s">
        <v>267</v>
      </c>
      <c r="C398" s="162"/>
      <c r="D398" s="162"/>
      <c r="E398" s="162"/>
      <c r="F398" s="162"/>
      <c r="G398" s="162"/>
      <c r="H398" s="163"/>
      <c r="I398" s="103"/>
      <c r="K398" s="120" t="s">
        <v>197</v>
      </c>
      <c r="L398" s="120"/>
      <c r="M398" s="2"/>
    </row>
    <row r="399" spans="1:21" s="12" customFormat="1" ht="13.5" customHeight="1" x14ac:dyDescent="0.25">
      <c r="A399" s="75" t="s">
        <v>60</v>
      </c>
      <c r="B399" s="137" t="s">
        <v>124</v>
      </c>
      <c r="C399" s="137"/>
      <c r="D399" s="137"/>
      <c r="E399" s="137"/>
      <c r="F399" s="137"/>
      <c r="G399" s="137"/>
      <c r="H399" s="63"/>
      <c r="I399" s="103"/>
      <c r="K399" s="120" t="s">
        <v>67</v>
      </c>
      <c r="L399" s="120"/>
      <c r="M399" s="2"/>
    </row>
    <row r="400" spans="1:21" s="135" customFormat="1" ht="29.25" x14ac:dyDescent="0.25">
      <c r="A400" s="74"/>
      <c r="B400" s="34" t="str">
        <f>CONCATENATE($O$2&amp;": "&amp;VLOOKUP($B399,$N$3:$U$25,2,0))</f>
        <v>Font: Arial</v>
      </c>
      <c r="C400" s="34" t="str">
        <f>CONCATENATE($P$2&amp;": "&amp;VLOOKUP($B399,$N$3:$U$25,3,0))</f>
        <v>T-face: Normal</v>
      </c>
      <c r="D400" s="34" t="str">
        <f>CONCATENATE($Q$2&amp;": "&amp;VLOOKUP($B399,$N$3:$U$25,4,0))</f>
        <v>Font size: 11</v>
      </c>
      <c r="E400" s="34" t="str">
        <f>CONCATENATE($R$2&amp;": "&amp;VLOOKUP($B399,$N$3:$U$25,5,0))</f>
        <v>Row height: Dependant</v>
      </c>
      <c r="F400" s="34" t="str">
        <f>CONCATENATE($S$2&amp;": "&amp;VLOOKUP($B399,$N$3:$U$25,6,0))</f>
        <v>Text col: Black</v>
      </c>
      <c r="G400" s="34" t="str">
        <f>CONCATENATE($T$2&amp;": "&amp;VLOOKUP($B399,$N$3:$U$25,7,0))</f>
        <v>BG col: Sky blue</v>
      </c>
      <c r="H400" s="90" t="str">
        <f>CONCATENATE($U$2&amp;": "&amp;VLOOKUP($B399,$N$3:$U$25,8,0))</f>
        <v>Just: Left/Centre</v>
      </c>
      <c r="I400" s="105"/>
      <c r="J400" s="12"/>
      <c r="K400" s="120" t="s">
        <v>67</v>
      </c>
      <c r="L400" s="120"/>
      <c r="M400" s="2"/>
      <c r="N400" s="12"/>
      <c r="O400" s="12"/>
      <c r="P400" s="12"/>
      <c r="Q400" s="12"/>
      <c r="R400" s="12"/>
      <c r="S400" s="12"/>
      <c r="T400" s="12"/>
      <c r="U400" s="12"/>
    </row>
    <row r="401" spans="1:21" s="12" customFormat="1" ht="15" x14ac:dyDescent="0.25">
      <c r="A401" s="75" t="s">
        <v>61</v>
      </c>
      <c r="B401" s="152" t="s">
        <v>268</v>
      </c>
      <c r="C401" s="137"/>
      <c r="D401" s="137"/>
      <c r="E401" s="137"/>
      <c r="F401" s="137"/>
      <c r="G401" s="137"/>
      <c r="H401" s="63"/>
      <c r="I401" s="103"/>
      <c r="J401" s="135"/>
      <c r="K401" s="120" t="s">
        <v>67</v>
      </c>
      <c r="L401" s="120"/>
      <c r="M401" s="2"/>
    </row>
    <row r="402" spans="1:21" s="12" customFormat="1" ht="15" x14ac:dyDescent="0.25">
      <c r="A402" s="75" t="s">
        <v>62</v>
      </c>
      <c r="B402" s="137"/>
      <c r="C402" s="137"/>
      <c r="D402" s="137"/>
      <c r="E402" s="137"/>
      <c r="F402" s="137"/>
      <c r="G402" s="137"/>
      <c r="H402" s="63"/>
      <c r="I402" s="103"/>
      <c r="K402" s="120" t="s">
        <v>67</v>
      </c>
      <c r="L402" s="120"/>
      <c r="M402" s="2"/>
      <c r="T402"/>
      <c r="U402"/>
    </row>
    <row r="403" spans="1:21" s="12" customFormat="1" ht="15" x14ac:dyDescent="0.25">
      <c r="A403" s="76" t="s">
        <v>399</v>
      </c>
      <c r="B403" s="106">
        <v>11</v>
      </c>
      <c r="C403" s="137"/>
      <c r="D403" s="137"/>
      <c r="E403" s="137"/>
      <c r="F403" s="137"/>
      <c r="G403" s="137"/>
      <c r="H403" s="63"/>
      <c r="I403" s="103"/>
      <c r="K403" s="120" t="s">
        <v>197</v>
      </c>
      <c r="L403" s="120"/>
      <c r="M403" s="2"/>
      <c r="N403" s="40"/>
      <c r="O403" s="43"/>
      <c r="P403" s="43"/>
      <c r="Q403" s="43"/>
      <c r="R403" s="43"/>
      <c r="S403" s="40"/>
    </row>
    <row r="404" spans="1:21" s="12" customFormat="1" ht="15" x14ac:dyDescent="0.25">
      <c r="A404" s="76" t="s">
        <v>60</v>
      </c>
      <c r="B404" s="352" t="s">
        <v>259</v>
      </c>
      <c r="C404" s="352"/>
      <c r="D404" s="352"/>
      <c r="E404" s="352"/>
      <c r="F404" s="352"/>
      <c r="G404" s="352"/>
      <c r="H404" s="63"/>
      <c r="I404" s="103"/>
      <c r="K404" s="120" t="s">
        <v>197</v>
      </c>
      <c r="L404" s="120"/>
      <c r="M404" s="2"/>
    </row>
    <row r="405" spans="1:21" s="12" customFormat="1" ht="15" x14ac:dyDescent="0.25">
      <c r="A405" s="76" t="s">
        <v>134</v>
      </c>
      <c r="B405" s="137" t="s">
        <v>67</v>
      </c>
      <c r="C405" s="137"/>
      <c r="D405" s="137"/>
      <c r="E405" s="137"/>
      <c r="F405" s="137"/>
      <c r="G405" s="137"/>
      <c r="H405" s="63"/>
      <c r="I405" s="103"/>
      <c r="K405" s="120" t="s">
        <v>67</v>
      </c>
      <c r="L405" s="120"/>
      <c r="M405" s="2"/>
    </row>
    <row r="406" spans="1:21" s="12" customFormat="1" ht="15.75" customHeight="1" x14ac:dyDescent="0.25">
      <c r="A406" s="76" t="s">
        <v>135</v>
      </c>
      <c r="B406" s="137" t="s">
        <v>67</v>
      </c>
      <c r="C406" s="137"/>
      <c r="D406" s="137"/>
      <c r="E406" s="137"/>
      <c r="F406" s="137"/>
      <c r="G406" s="137"/>
      <c r="H406" s="63"/>
      <c r="I406" s="103"/>
      <c r="K406" s="120" t="s">
        <v>67</v>
      </c>
      <c r="L406" s="120"/>
      <c r="M406" s="2"/>
    </row>
    <row r="407" spans="1:21" s="12" customFormat="1" ht="15.75" customHeight="1" x14ac:dyDescent="0.25">
      <c r="A407" s="76" t="s">
        <v>136</v>
      </c>
      <c r="B407" s="351" t="s">
        <v>335</v>
      </c>
      <c r="C407" s="351"/>
      <c r="D407" s="351"/>
      <c r="E407" s="351"/>
      <c r="F407" s="351"/>
      <c r="G407" s="351"/>
      <c r="H407" s="63"/>
      <c r="I407" s="103"/>
      <c r="K407" s="120" t="s">
        <v>67</v>
      </c>
      <c r="L407" s="120"/>
      <c r="M407" s="2"/>
      <c r="T407" s="135"/>
      <c r="U407" s="135"/>
    </row>
    <row r="408" spans="1:21" s="12" customFormat="1" ht="15.75" customHeight="1" x14ac:dyDescent="0.25">
      <c r="A408" s="76" t="s">
        <v>137</v>
      </c>
      <c r="B408" s="29" t="s">
        <v>67</v>
      </c>
      <c r="C408" s="137"/>
      <c r="D408" s="137"/>
      <c r="E408" s="137"/>
      <c r="F408" s="137"/>
      <c r="G408" s="137"/>
      <c r="H408" s="63"/>
      <c r="I408" s="103"/>
      <c r="K408" s="120" t="s">
        <v>67</v>
      </c>
      <c r="L408" s="120"/>
      <c r="M408" s="2"/>
      <c r="N408" s="135"/>
      <c r="O408" s="135"/>
      <c r="P408" s="135"/>
      <c r="Q408" s="135"/>
      <c r="R408" s="135"/>
      <c r="S408" s="135"/>
    </row>
    <row r="409" spans="1:21" customFormat="1" ht="30" x14ac:dyDescent="0.25">
      <c r="A409" s="77" t="s">
        <v>138</v>
      </c>
      <c r="B409" s="137" t="str">
        <f>IF(B399=$N$4,"Yes","No")</f>
        <v>Yes</v>
      </c>
      <c r="C409" s="137"/>
      <c r="D409" s="137"/>
      <c r="E409" s="137"/>
      <c r="F409" s="137"/>
      <c r="G409" s="137"/>
      <c r="H409" s="92"/>
      <c r="I409" s="102"/>
      <c r="J409" s="12"/>
      <c r="K409" s="120" t="s">
        <v>67</v>
      </c>
      <c r="L409" s="120"/>
      <c r="M409" s="2"/>
      <c r="N409" s="12"/>
      <c r="O409" s="12"/>
      <c r="P409" s="12"/>
      <c r="Q409" s="12"/>
      <c r="R409" s="12"/>
      <c r="S409" s="12"/>
      <c r="T409" s="12"/>
      <c r="U409" s="12"/>
    </row>
    <row r="410" spans="1:21" s="12" customFormat="1" ht="38.25" customHeight="1" x14ac:dyDescent="0.25">
      <c r="A410" s="75" t="s">
        <v>69</v>
      </c>
      <c r="B410" s="352" t="s">
        <v>258</v>
      </c>
      <c r="C410" s="352"/>
      <c r="D410" s="352"/>
      <c r="E410" s="352"/>
      <c r="F410" s="352"/>
      <c r="G410" s="352"/>
      <c r="H410" s="63"/>
      <c r="I410" s="103"/>
      <c r="J410" s="39"/>
      <c r="K410" s="120" t="s">
        <v>197</v>
      </c>
      <c r="L410" s="120"/>
      <c r="M410" s="2"/>
    </row>
    <row r="411" spans="1:21" s="12" customFormat="1" ht="15.75" customHeight="1" thickBot="1" x14ac:dyDescent="0.25">
      <c r="A411" s="78"/>
      <c r="B411" s="137"/>
      <c r="C411" s="137"/>
      <c r="D411" s="137"/>
      <c r="E411" s="137"/>
      <c r="F411" s="137"/>
      <c r="G411" s="137"/>
      <c r="H411" s="63"/>
      <c r="I411" s="103"/>
      <c r="K411" s="120" t="s">
        <v>67</v>
      </c>
      <c r="L411" s="120"/>
      <c r="M411" s="2"/>
    </row>
    <row r="412" spans="1:21" s="12" customFormat="1" ht="15.75" thickBot="1" x14ac:dyDescent="0.3">
      <c r="A412" s="164" t="s">
        <v>178</v>
      </c>
      <c r="B412" s="165" t="s">
        <v>269</v>
      </c>
      <c r="C412" s="162"/>
      <c r="D412" s="162"/>
      <c r="E412" s="162"/>
      <c r="F412" s="162"/>
      <c r="G412" s="162"/>
      <c r="H412" s="163"/>
      <c r="I412" s="103"/>
      <c r="K412" s="120" t="s">
        <v>67</v>
      </c>
      <c r="L412" s="120"/>
      <c r="M412" s="2"/>
    </row>
    <row r="413" spans="1:21" s="12" customFormat="1" ht="13.5" customHeight="1" x14ac:dyDescent="0.25">
      <c r="A413" s="75" t="s">
        <v>60</v>
      </c>
      <c r="B413" s="42" t="s">
        <v>111</v>
      </c>
      <c r="C413" s="42"/>
      <c r="D413" s="42"/>
      <c r="E413" s="42"/>
      <c r="F413" s="42"/>
      <c r="G413" s="42"/>
      <c r="H413" s="63"/>
      <c r="I413" s="103"/>
      <c r="K413" s="120" t="s">
        <v>67</v>
      </c>
      <c r="L413" s="120"/>
      <c r="M413" s="2"/>
    </row>
    <row r="414" spans="1:21" s="37" customFormat="1" ht="29.25" x14ac:dyDescent="0.25">
      <c r="A414" s="74"/>
      <c r="B414" s="34" t="str">
        <f>CONCATENATE($O$2&amp;": "&amp;VLOOKUP($B413,$N$3:$U$25,2,0))</f>
        <v>Font: Arial</v>
      </c>
      <c r="C414" s="34" t="str">
        <f>CONCATENATE($P$2&amp;": "&amp;VLOOKUP($B413,$N$3:$U$25,3,0))</f>
        <v>T-face: Bold</v>
      </c>
      <c r="D414" s="34" t="str">
        <f>CONCATENATE($Q$2&amp;": "&amp;VLOOKUP($B413,$N$3:$U$25,4,0))</f>
        <v>Font size: 11</v>
      </c>
      <c r="E414" s="34" t="str">
        <f>CONCATENATE($R$2&amp;": "&amp;VLOOKUP($B413,$N$3:$U$25,5,0))</f>
        <v>Row height: 31.5</v>
      </c>
      <c r="F414" s="34" t="str">
        <f>CONCATENATE($S$2&amp;": "&amp;VLOOKUP($B413,$N$3:$U$25,6,0))</f>
        <v>Text col: Black</v>
      </c>
      <c r="G414" s="34" t="str">
        <f>CONCATENATE($T$2&amp;": "&amp;VLOOKUP($B413,$N$3:$U$25,7,0))</f>
        <v>BG col: White</v>
      </c>
      <c r="H414" s="90" t="str">
        <f>CONCATENATE($U$2&amp;": "&amp;VLOOKUP($B413,$N$3:$U$25,8,0))</f>
        <v>Just: Centre</v>
      </c>
      <c r="I414" s="105"/>
      <c r="J414" s="12"/>
      <c r="K414" s="120" t="s">
        <v>67</v>
      </c>
      <c r="L414" s="120"/>
      <c r="M414" s="2"/>
      <c r="N414" s="12"/>
      <c r="O414" s="12"/>
      <c r="P414" s="12"/>
      <c r="Q414" s="12"/>
      <c r="R414" s="12"/>
      <c r="S414" s="12"/>
      <c r="T414" s="12"/>
      <c r="U414" s="12"/>
    </row>
    <row r="415" spans="1:21" s="12" customFormat="1" ht="15" x14ac:dyDescent="0.25">
      <c r="A415" s="75" t="s">
        <v>61</v>
      </c>
      <c r="B415" s="42" t="s">
        <v>270</v>
      </c>
      <c r="C415" s="42"/>
      <c r="D415" s="42"/>
      <c r="E415" s="42"/>
      <c r="F415" s="42"/>
      <c r="G415" s="42"/>
      <c r="H415" s="63"/>
      <c r="I415" s="103"/>
      <c r="J415" s="37"/>
      <c r="K415" s="120" t="s">
        <v>67</v>
      </c>
      <c r="L415" s="120"/>
      <c r="M415" s="2"/>
    </row>
    <row r="416" spans="1:21" s="12" customFormat="1" ht="15" x14ac:dyDescent="0.25">
      <c r="A416" s="75" t="s">
        <v>62</v>
      </c>
      <c r="B416" s="47" t="s">
        <v>15</v>
      </c>
      <c r="C416" s="47"/>
      <c r="D416" s="47"/>
      <c r="E416" s="47"/>
      <c r="F416" s="47"/>
      <c r="G416" s="47"/>
      <c r="H416" s="63"/>
      <c r="I416" s="103"/>
      <c r="K416" s="120" t="s">
        <v>67</v>
      </c>
      <c r="L416" s="120"/>
      <c r="M416" s="2"/>
      <c r="T416"/>
      <c r="U416"/>
    </row>
    <row r="417" spans="1:21" s="12" customFormat="1" ht="15" x14ac:dyDescent="0.25">
      <c r="A417" s="76" t="s">
        <v>63</v>
      </c>
      <c r="B417" s="42" t="s">
        <v>76</v>
      </c>
      <c r="C417" s="42"/>
      <c r="D417" s="42"/>
      <c r="E417" s="42"/>
      <c r="F417" s="42"/>
      <c r="G417" s="42"/>
      <c r="H417" s="63"/>
      <c r="I417" s="103"/>
      <c r="K417" s="120" t="s">
        <v>67</v>
      </c>
      <c r="L417" s="120"/>
      <c r="M417" s="2"/>
      <c r="N417" s="40"/>
      <c r="O417" s="43"/>
      <c r="P417" s="43"/>
      <c r="Q417" s="43"/>
      <c r="R417" s="43"/>
      <c r="S417" s="40"/>
    </row>
    <row r="418" spans="1:21" s="12" customFormat="1" ht="15" x14ac:dyDescent="0.25">
      <c r="A418" s="76" t="s">
        <v>60</v>
      </c>
      <c r="B418" s="352" t="s">
        <v>74</v>
      </c>
      <c r="C418" s="352"/>
      <c r="D418" s="352"/>
      <c r="E418" s="352"/>
      <c r="F418" s="352"/>
      <c r="G418" s="352"/>
      <c r="H418" s="63"/>
      <c r="I418" s="103"/>
      <c r="K418" s="120" t="s">
        <v>67</v>
      </c>
      <c r="L418" s="120"/>
      <c r="M418" s="2"/>
    </row>
    <row r="419" spans="1:21" s="12" customFormat="1" ht="15" x14ac:dyDescent="0.25">
      <c r="A419" s="76" t="s">
        <v>134</v>
      </c>
      <c r="B419" s="42" t="s">
        <v>67</v>
      </c>
      <c r="C419" s="42"/>
      <c r="D419" s="42"/>
      <c r="E419" s="42"/>
      <c r="F419" s="42"/>
      <c r="G419" s="42"/>
      <c r="H419" s="63"/>
      <c r="I419" s="103"/>
      <c r="K419" s="120" t="s">
        <v>67</v>
      </c>
      <c r="L419" s="120"/>
      <c r="M419" s="2"/>
    </row>
    <row r="420" spans="1:21" s="12" customFormat="1" ht="15.75" customHeight="1" x14ac:dyDescent="0.25">
      <c r="A420" s="76" t="s">
        <v>135</v>
      </c>
      <c r="B420" s="42" t="s">
        <v>67</v>
      </c>
      <c r="C420" s="42"/>
      <c r="D420" s="42"/>
      <c r="E420" s="42"/>
      <c r="F420" s="42"/>
      <c r="G420" s="42"/>
      <c r="H420" s="63"/>
      <c r="I420" s="103"/>
      <c r="K420" s="120" t="s">
        <v>67</v>
      </c>
      <c r="L420" s="120"/>
      <c r="M420" s="2"/>
    </row>
    <row r="421" spans="1:21" s="12" customFormat="1" ht="15.75" customHeight="1" x14ac:dyDescent="0.25">
      <c r="A421" s="76" t="s">
        <v>136</v>
      </c>
      <c r="B421" s="42" t="s">
        <v>67</v>
      </c>
      <c r="C421" s="42"/>
      <c r="D421" s="42"/>
      <c r="E421" s="42"/>
      <c r="F421" s="42"/>
      <c r="G421" s="42"/>
      <c r="H421" s="63"/>
      <c r="I421" s="103"/>
      <c r="K421" s="120" t="s">
        <v>67</v>
      </c>
      <c r="L421" s="120"/>
      <c r="M421" s="2"/>
      <c r="T421" s="37"/>
      <c r="U421" s="37"/>
    </row>
    <row r="422" spans="1:21" s="12" customFormat="1" ht="15.75" customHeight="1" x14ac:dyDescent="0.25">
      <c r="A422" s="76" t="s">
        <v>137</v>
      </c>
      <c r="B422" s="29" t="s">
        <v>67</v>
      </c>
      <c r="C422" s="42"/>
      <c r="D422" s="42"/>
      <c r="E422" s="42"/>
      <c r="F422" s="42"/>
      <c r="G422" s="42"/>
      <c r="H422" s="63"/>
      <c r="I422" s="103"/>
      <c r="K422" s="120" t="s">
        <v>67</v>
      </c>
      <c r="L422" s="120"/>
      <c r="M422" s="2"/>
      <c r="N422" s="37"/>
      <c r="O422" s="37"/>
      <c r="P422" s="37"/>
      <c r="Q422" s="37"/>
      <c r="R422" s="37"/>
      <c r="S422" s="37"/>
    </row>
    <row r="423" spans="1:21" customFormat="1" ht="30" x14ac:dyDescent="0.25">
      <c r="A423" s="77" t="s">
        <v>138</v>
      </c>
      <c r="B423" s="42" t="str">
        <f>IF(B413=$N$4,"Yes","No")</f>
        <v>No</v>
      </c>
      <c r="C423" s="42"/>
      <c r="D423" s="42"/>
      <c r="E423" s="42"/>
      <c r="F423" s="42"/>
      <c r="G423" s="42"/>
      <c r="H423" s="92"/>
      <c r="I423" s="102"/>
      <c r="J423" s="12"/>
      <c r="K423" s="120" t="s">
        <v>67</v>
      </c>
      <c r="L423" s="120"/>
      <c r="M423" s="2"/>
      <c r="N423" s="12"/>
      <c r="O423" s="12"/>
      <c r="P423" s="12"/>
      <c r="Q423" s="12"/>
      <c r="R423" s="12"/>
      <c r="S423" s="12"/>
      <c r="T423" s="12"/>
      <c r="U423" s="12"/>
    </row>
    <row r="424" spans="1:21" s="12" customFormat="1" ht="15.75" customHeight="1" x14ac:dyDescent="0.25">
      <c r="A424" s="75" t="s">
        <v>69</v>
      </c>
      <c r="B424" s="352" t="s">
        <v>115</v>
      </c>
      <c r="C424" s="352"/>
      <c r="D424" s="352"/>
      <c r="E424" s="352"/>
      <c r="F424" s="352"/>
      <c r="G424" s="352"/>
      <c r="H424" s="63"/>
      <c r="I424" s="103"/>
      <c r="J424" s="39"/>
      <c r="K424" s="120" t="s">
        <v>67</v>
      </c>
      <c r="L424" s="120"/>
      <c r="M424" s="2"/>
    </row>
    <row r="425" spans="1:21" s="12" customFormat="1" ht="15.75" customHeight="1" thickBot="1" x14ac:dyDescent="0.25">
      <c r="A425" s="78"/>
      <c r="B425" s="42"/>
      <c r="C425" s="42"/>
      <c r="D425" s="42"/>
      <c r="E425" s="42"/>
      <c r="F425" s="42"/>
      <c r="G425" s="42"/>
      <c r="H425" s="63"/>
      <c r="I425" s="103"/>
      <c r="K425" s="120" t="s">
        <v>67</v>
      </c>
      <c r="L425" s="120"/>
      <c r="M425" s="2"/>
    </row>
    <row r="426" spans="1:21" s="12" customFormat="1" ht="15.75" thickBot="1" x14ac:dyDescent="0.3">
      <c r="A426" s="164" t="s">
        <v>179</v>
      </c>
      <c r="B426" s="165" t="s">
        <v>267</v>
      </c>
      <c r="C426" s="162"/>
      <c r="D426" s="162"/>
      <c r="E426" s="162"/>
      <c r="F426" s="162"/>
      <c r="G426" s="162"/>
      <c r="H426" s="163"/>
      <c r="I426" s="103"/>
      <c r="K426" s="120" t="s">
        <v>67</v>
      </c>
      <c r="L426" s="120"/>
      <c r="M426" s="2"/>
    </row>
    <row r="427" spans="1:21" s="12" customFormat="1" ht="13.5" customHeight="1" x14ac:dyDescent="0.25">
      <c r="A427" s="75" t="s">
        <v>60</v>
      </c>
      <c r="B427" s="42" t="s">
        <v>111</v>
      </c>
      <c r="C427" s="42"/>
      <c r="D427" s="42"/>
      <c r="E427" s="42"/>
      <c r="F427" s="42"/>
      <c r="G427" s="42"/>
      <c r="H427" s="63"/>
      <c r="I427" s="103"/>
      <c r="K427" s="120" t="s">
        <v>67</v>
      </c>
      <c r="L427" s="120"/>
      <c r="M427" s="2"/>
    </row>
    <row r="428" spans="1:21" s="37" customFormat="1" ht="29.25" x14ac:dyDescent="0.25">
      <c r="A428" s="74"/>
      <c r="B428" s="34" t="str">
        <f>CONCATENATE($O$2&amp;": "&amp;VLOOKUP($B427,$N$3:$U$25,2,0))</f>
        <v>Font: Arial</v>
      </c>
      <c r="C428" s="34" t="str">
        <f>CONCATENATE($P$2&amp;": "&amp;VLOOKUP($B427,$N$3:$U$25,3,0))</f>
        <v>T-face: Bold</v>
      </c>
      <c r="D428" s="34" t="str">
        <f>CONCATENATE($Q$2&amp;": "&amp;VLOOKUP($B427,$N$3:$U$25,4,0))</f>
        <v>Font size: 11</v>
      </c>
      <c r="E428" s="34" t="str">
        <f>CONCATENATE($R$2&amp;": "&amp;VLOOKUP($B427,$N$3:$U$25,5,0))</f>
        <v>Row height: 31.5</v>
      </c>
      <c r="F428" s="34" t="str">
        <f>CONCATENATE($S$2&amp;": "&amp;VLOOKUP($B427,$N$3:$U$25,6,0))</f>
        <v>Text col: Black</v>
      </c>
      <c r="G428" s="34" t="str">
        <f>CONCATENATE($T$2&amp;": "&amp;VLOOKUP($B427,$N$3:$U$25,7,0))</f>
        <v>BG col: White</v>
      </c>
      <c r="H428" s="90" t="str">
        <f>CONCATENATE($U$2&amp;": "&amp;VLOOKUP($B427,$N$3:$U$25,8,0))</f>
        <v>Just: Centre</v>
      </c>
      <c r="I428" s="105"/>
      <c r="J428" s="12"/>
      <c r="K428" s="120" t="s">
        <v>67</v>
      </c>
      <c r="L428" s="120"/>
      <c r="M428" s="2"/>
      <c r="N428" s="12"/>
      <c r="O428" s="12"/>
      <c r="P428" s="12"/>
      <c r="Q428" s="12"/>
      <c r="R428" s="12"/>
      <c r="S428" s="12"/>
      <c r="T428" s="12"/>
      <c r="U428" s="12"/>
    </row>
    <row r="429" spans="1:21" s="12" customFormat="1" ht="15" x14ac:dyDescent="0.25">
      <c r="A429" s="75" t="s">
        <v>61</v>
      </c>
      <c r="B429" s="42" t="s">
        <v>268</v>
      </c>
      <c r="C429" s="42"/>
      <c r="D429" s="42"/>
      <c r="E429" s="42"/>
      <c r="F429" s="42"/>
      <c r="G429" s="42"/>
      <c r="H429" s="63"/>
      <c r="I429" s="103"/>
      <c r="J429" s="37"/>
      <c r="K429" s="120" t="s">
        <v>67</v>
      </c>
      <c r="L429" s="120"/>
      <c r="M429" s="2"/>
    </row>
    <row r="430" spans="1:21" s="12" customFormat="1" ht="15" x14ac:dyDescent="0.25">
      <c r="A430" s="75" t="s">
        <v>62</v>
      </c>
      <c r="B430" s="47" t="s">
        <v>18</v>
      </c>
      <c r="C430" s="47"/>
      <c r="D430" s="47"/>
      <c r="E430" s="47"/>
      <c r="F430" s="47"/>
      <c r="G430" s="47"/>
      <c r="H430" s="63"/>
      <c r="I430" s="103"/>
      <c r="K430" s="120" t="s">
        <v>67</v>
      </c>
      <c r="L430" s="120"/>
      <c r="M430" s="2"/>
      <c r="T430"/>
      <c r="U430"/>
    </row>
    <row r="431" spans="1:21" s="12" customFormat="1" ht="15" x14ac:dyDescent="0.25">
      <c r="A431" s="76" t="s">
        <v>63</v>
      </c>
      <c r="B431" s="42" t="s">
        <v>76</v>
      </c>
      <c r="C431" s="42"/>
      <c r="D431" s="42"/>
      <c r="E431" s="42"/>
      <c r="F431" s="42"/>
      <c r="G431" s="42"/>
      <c r="H431" s="63"/>
      <c r="I431" s="103"/>
      <c r="K431" s="120" t="s">
        <v>67</v>
      </c>
      <c r="L431" s="120"/>
      <c r="M431" s="2"/>
      <c r="N431" s="40"/>
      <c r="O431" s="43"/>
      <c r="P431" s="43"/>
      <c r="Q431" s="43"/>
      <c r="R431" s="43"/>
      <c r="S431" s="40"/>
    </row>
    <row r="432" spans="1:21" s="12" customFormat="1" ht="15" x14ac:dyDescent="0.25">
      <c r="A432" s="76" t="s">
        <v>60</v>
      </c>
      <c r="B432" s="352" t="s">
        <v>74</v>
      </c>
      <c r="C432" s="352"/>
      <c r="D432" s="352"/>
      <c r="E432" s="352"/>
      <c r="F432" s="352"/>
      <c r="G432" s="352"/>
      <c r="H432" s="63"/>
      <c r="I432" s="103"/>
      <c r="K432" s="120" t="s">
        <v>67</v>
      </c>
      <c r="L432" s="120"/>
      <c r="M432" s="2"/>
    </row>
    <row r="433" spans="1:21" s="12" customFormat="1" ht="15" x14ac:dyDescent="0.25">
      <c r="A433" s="76" t="s">
        <v>134</v>
      </c>
      <c r="B433" s="42" t="s">
        <v>67</v>
      </c>
      <c r="C433" s="42"/>
      <c r="D433" s="42"/>
      <c r="E433" s="42"/>
      <c r="F433" s="42"/>
      <c r="G433" s="42"/>
      <c r="H433" s="63"/>
      <c r="I433" s="103"/>
      <c r="K433" s="120" t="s">
        <v>67</v>
      </c>
      <c r="L433" s="120"/>
      <c r="M433" s="2"/>
    </row>
    <row r="434" spans="1:21" s="12" customFormat="1" ht="15.75" customHeight="1" x14ac:dyDescent="0.25">
      <c r="A434" s="76" t="s">
        <v>135</v>
      </c>
      <c r="B434" s="42" t="s">
        <v>67</v>
      </c>
      <c r="C434" s="42"/>
      <c r="D434" s="42"/>
      <c r="E434" s="42"/>
      <c r="F434" s="42"/>
      <c r="G434" s="42"/>
      <c r="H434" s="63"/>
      <c r="I434" s="103"/>
      <c r="K434" s="120" t="s">
        <v>67</v>
      </c>
      <c r="L434" s="120"/>
      <c r="M434" s="2"/>
    </row>
    <row r="435" spans="1:21" s="12" customFormat="1" ht="15.75" customHeight="1" x14ac:dyDescent="0.25">
      <c r="A435" s="76" t="s">
        <v>136</v>
      </c>
      <c r="B435" s="42" t="s">
        <v>67</v>
      </c>
      <c r="C435" s="42"/>
      <c r="D435" s="42"/>
      <c r="E435" s="42"/>
      <c r="F435" s="42"/>
      <c r="G435" s="42"/>
      <c r="H435" s="63"/>
      <c r="I435" s="103"/>
      <c r="K435" s="120" t="s">
        <v>67</v>
      </c>
      <c r="L435" s="120"/>
      <c r="M435" s="2"/>
      <c r="T435" s="37"/>
      <c r="U435" s="37"/>
    </row>
    <row r="436" spans="1:21" s="12" customFormat="1" ht="15.75" customHeight="1" x14ac:dyDescent="0.25">
      <c r="A436" s="76" t="s">
        <v>137</v>
      </c>
      <c r="B436" s="29" t="s">
        <v>67</v>
      </c>
      <c r="C436" s="42"/>
      <c r="D436" s="42"/>
      <c r="E436" s="42"/>
      <c r="F436" s="42"/>
      <c r="G436" s="42"/>
      <c r="H436" s="63"/>
      <c r="I436" s="103"/>
      <c r="K436" s="120" t="s">
        <v>67</v>
      </c>
      <c r="L436" s="120"/>
      <c r="M436" s="2"/>
      <c r="N436" s="37"/>
      <c r="O436" s="37"/>
      <c r="P436" s="37"/>
      <c r="Q436" s="37"/>
      <c r="R436" s="37"/>
      <c r="S436" s="37"/>
    </row>
    <row r="437" spans="1:21" customFormat="1" ht="30" x14ac:dyDescent="0.25">
      <c r="A437" s="77" t="s">
        <v>138</v>
      </c>
      <c r="B437" s="42" t="str">
        <f>IF(B427=$N$4,"Yes","No")</f>
        <v>No</v>
      </c>
      <c r="C437" s="42"/>
      <c r="D437" s="42"/>
      <c r="E437" s="42"/>
      <c r="F437" s="42"/>
      <c r="G437" s="42"/>
      <c r="H437" s="92"/>
      <c r="I437" s="102"/>
      <c r="J437" s="12"/>
      <c r="K437" s="120" t="s">
        <v>67</v>
      </c>
      <c r="L437" s="120"/>
      <c r="M437" s="2"/>
      <c r="N437" s="12"/>
      <c r="O437" s="12"/>
      <c r="P437" s="12"/>
      <c r="Q437" s="12"/>
      <c r="R437" s="12"/>
      <c r="S437" s="12"/>
      <c r="T437" s="12"/>
      <c r="U437" s="12"/>
    </row>
    <row r="438" spans="1:21" s="12" customFormat="1" ht="15.75" customHeight="1" x14ac:dyDescent="0.25">
      <c r="A438" s="75" t="s">
        <v>69</v>
      </c>
      <c r="B438" s="352" t="s">
        <v>122</v>
      </c>
      <c r="C438" s="352"/>
      <c r="D438" s="352"/>
      <c r="E438" s="352"/>
      <c r="F438" s="352"/>
      <c r="G438" s="352"/>
      <c r="H438" s="63"/>
      <c r="I438" s="103"/>
      <c r="J438" s="39"/>
      <c r="K438" s="120" t="s">
        <v>67</v>
      </c>
      <c r="L438" s="120"/>
      <c r="M438" s="2"/>
    </row>
    <row r="439" spans="1:21" s="12" customFormat="1" ht="15.75" customHeight="1" thickBot="1" x14ac:dyDescent="0.25">
      <c r="A439" s="78"/>
      <c r="B439" s="42"/>
      <c r="C439" s="42"/>
      <c r="D439" s="42"/>
      <c r="E439" s="42"/>
      <c r="F439" s="42"/>
      <c r="G439" s="42"/>
      <c r="H439" s="63"/>
      <c r="I439" s="103"/>
      <c r="K439" s="120" t="s">
        <v>67</v>
      </c>
      <c r="L439" s="120"/>
      <c r="M439" s="2"/>
    </row>
    <row r="440" spans="1:21" ht="22.5" customHeight="1" thickBot="1" x14ac:dyDescent="0.3">
      <c r="A440" s="166" t="s">
        <v>145</v>
      </c>
      <c r="B440" s="165" t="s">
        <v>271</v>
      </c>
      <c r="C440" s="162"/>
      <c r="D440" s="162"/>
      <c r="E440" s="162"/>
      <c r="F440" s="162"/>
      <c r="G440" s="162"/>
      <c r="H440" s="163"/>
      <c r="J440" s="12"/>
      <c r="K440" s="120" t="s">
        <v>67</v>
      </c>
      <c r="L440" s="120"/>
      <c r="M440" s="2"/>
      <c r="N440" s="12"/>
      <c r="O440" s="12"/>
      <c r="R440" s="12"/>
      <c r="S440" s="12"/>
      <c r="T440" s="12"/>
      <c r="U440" s="12"/>
    </row>
    <row r="441" spans="1:21" ht="15" customHeight="1" x14ac:dyDescent="0.2">
      <c r="A441" s="79"/>
      <c r="B441" s="71" t="s">
        <v>11</v>
      </c>
      <c r="C441" s="42"/>
      <c r="D441" s="42"/>
      <c r="E441" s="42"/>
      <c r="F441" s="42"/>
      <c r="G441" s="42"/>
      <c r="H441" s="63"/>
      <c r="K441" s="120" t="s">
        <v>67</v>
      </c>
      <c r="L441" s="120"/>
      <c r="M441" s="2"/>
      <c r="N441" s="12"/>
      <c r="O441" s="12"/>
      <c r="R441" s="12"/>
      <c r="S441" s="12"/>
      <c r="T441" s="12"/>
      <c r="U441" s="12"/>
    </row>
    <row r="442" spans="1:21" ht="15.75" customHeight="1" thickBot="1" x14ac:dyDescent="0.25">
      <c r="A442" s="80"/>
      <c r="B442" s="72"/>
      <c r="C442" s="49"/>
      <c r="D442" s="49"/>
      <c r="E442" s="49"/>
      <c r="F442" s="49"/>
      <c r="G442" s="49"/>
      <c r="H442" s="94"/>
      <c r="K442" s="120" t="s">
        <v>67</v>
      </c>
      <c r="L442" s="120"/>
      <c r="M442" s="2"/>
      <c r="N442" s="12"/>
      <c r="O442" s="12"/>
      <c r="R442" s="12"/>
      <c r="S442" s="12"/>
      <c r="T442" s="12"/>
      <c r="U442" s="12"/>
    </row>
    <row r="443" spans="1:21" s="12" customFormat="1" ht="34.5" customHeight="1" thickBot="1" x14ac:dyDescent="0.3">
      <c r="A443" s="164" t="s">
        <v>180</v>
      </c>
      <c r="B443" s="388" t="s">
        <v>272</v>
      </c>
      <c r="C443" s="389"/>
      <c r="D443" s="389"/>
      <c r="E443" s="389"/>
      <c r="F443" s="389"/>
      <c r="G443" s="389"/>
      <c r="H443" s="390"/>
      <c r="I443" s="103"/>
      <c r="J443" s="6"/>
      <c r="K443" s="120" t="s">
        <v>197</v>
      </c>
      <c r="L443" s="120"/>
      <c r="M443" s="2"/>
    </row>
    <row r="444" spans="1:21" s="12" customFormat="1" ht="13.5" customHeight="1" x14ac:dyDescent="0.25">
      <c r="A444" s="75" t="s">
        <v>60</v>
      </c>
      <c r="B444" s="42" t="s">
        <v>214</v>
      </c>
      <c r="C444" s="42"/>
      <c r="D444" s="42"/>
      <c r="E444" s="42"/>
      <c r="F444" s="42"/>
      <c r="G444" s="42"/>
      <c r="H444" s="63"/>
      <c r="I444" s="103"/>
      <c r="K444" s="120" t="s">
        <v>67</v>
      </c>
      <c r="L444" s="120"/>
      <c r="M444" s="2"/>
      <c r="T444"/>
      <c r="U444"/>
    </row>
    <row r="445" spans="1:21" s="37" customFormat="1" ht="29.25" x14ac:dyDescent="0.25">
      <c r="A445" s="74"/>
      <c r="B445" s="34" t="str">
        <f>CONCATENATE($O$2&amp;": "&amp;VLOOKUP($B444,$N$3:$U$25,2,0))</f>
        <v>Font: Arial</v>
      </c>
      <c r="C445" s="34" t="str">
        <f>CONCATENATE($P$2&amp;": "&amp;VLOOKUP($B444,$N$3:$U$25,3,0))</f>
        <v>T-face: Normal</v>
      </c>
      <c r="D445" s="34" t="str">
        <f>CONCATENATE($Q$2&amp;": "&amp;VLOOKUP($B444,$N$3:$U$25,4,0))</f>
        <v>Font size: 11</v>
      </c>
      <c r="E445" s="34" t="str">
        <f>CONCATENATE($R$2&amp;": "&amp;VLOOKUP($B444,$N$3:$U$25,5,0))</f>
        <v>Row height: 40.5</v>
      </c>
      <c r="F445" s="34" t="str">
        <f>CONCATENATE($S$2&amp;": "&amp;VLOOKUP($B444,$N$3:$U$25,6,0))</f>
        <v>Text col: Black</v>
      </c>
      <c r="G445" s="34" t="str">
        <f>CONCATENATE($T$2&amp;": "&amp;VLOOKUP($B444,$N$3:$U$25,7,0))</f>
        <v>BG col: White</v>
      </c>
      <c r="H445" s="90" t="str">
        <f>CONCATENATE($U$2&amp;": "&amp;VLOOKUP($B444,$N$3:$U$25,8,0))</f>
        <v>Just: Left</v>
      </c>
      <c r="I445" s="105"/>
      <c r="J445" s="12"/>
      <c r="K445" s="120" t="s">
        <v>67</v>
      </c>
      <c r="L445" s="120"/>
      <c r="M445" s="2"/>
      <c r="N445" s="40"/>
      <c r="O445" s="43"/>
      <c r="P445" s="43"/>
      <c r="Q445" s="43"/>
      <c r="R445" s="43"/>
      <c r="S445" s="40"/>
      <c r="T445" s="12"/>
      <c r="U445" s="12"/>
    </row>
    <row r="446" spans="1:21" s="12" customFormat="1" ht="16.5" customHeight="1" x14ac:dyDescent="0.25">
      <c r="A446" s="74" t="s">
        <v>131</v>
      </c>
      <c r="B446" s="142" t="s">
        <v>273</v>
      </c>
      <c r="C446" s="48"/>
      <c r="D446" s="48"/>
      <c r="E446" s="48"/>
      <c r="F446" s="48"/>
      <c r="G446" s="48"/>
      <c r="H446" s="63"/>
      <c r="I446" s="103"/>
      <c r="J446" s="37"/>
      <c r="K446" s="120" t="s">
        <v>67</v>
      </c>
      <c r="L446" s="120"/>
      <c r="M446" s="208"/>
    </row>
    <row r="447" spans="1:21" s="12" customFormat="1" ht="15" x14ac:dyDescent="0.25">
      <c r="A447" s="75" t="s">
        <v>62</v>
      </c>
      <c r="B447" s="353" t="s">
        <v>237</v>
      </c>
      <c r="C447" s="354"/>
      <c r="D447" s="354"/>
      <c r="E447" s="354"/>
      <c r="F447" s="354"/>
      <c r="G447" s="354"/>
      <c r="H447" s="63"/>
      <c r="I447" s="103"/>
      <c r="K447" s="120" t="s">
        <v>197</v>
      </c>
      <c r="L447" s="120"/>
      <c r="M447" s="2"/>
      <c r="T447" s="6"/>
      <c r="U447" s="6"/>
    </row>
    <row r="448" spans="1:21" s="12" customFormat="1" ht="15" x14ac:dyDescent="0.25">
      <c r="A448" s="76" t="s">
        <v>63</v>
      </c>
      <c r="B448" s="42" t="s">
        <v>123</v>
      </c>
      <c r="C448" s="42"/>
      <c r="D448" s="42"/>
      <c r="E448" s="42"/>
      <c r="F448" s="42"/>
      <c r="G448" s="42"/>
      <c r="H448" s="63"/>
      <c r="I448" s="103"/>
      <c r="K448" s="120" t="s">
        <v>67</v>
      </c>
      <c r="L448" s="120"/>
      <c r="M448" s="2"/>
      <c r="N448" s="208"/>
      <c r="O448" s="208"/>
      <c r="P448" s="208"/>
      <c r="Q448" s="208"/>
      <c r="R448" s="208"/>
      <c r="S448" s="6"/>
      <c r="T448" s="6"/>
      <c r="U448" s="6"/>
    </row>
    <row r="449" spans="1:21" s="12" customFormat="1" ht="15" x14ac:dyDescent="0.25">
      <c r="A449" s="76" t="s">
        <v>60</v>
      </c>
      <c r="B449" s="352" t="s">
        <v>74</v>
      </c>
      <c r="C449" s="352"/>
      <c r="D449" s="352"/>
      <c r="E449" s="352"/>
      <c r="F449" s="352"/>
      <c r="G449" s="352"/>
      <c r="H449" s="63"/>
      <c r="I449" s="103"/>
      <c r="K449" s="120" t="s">
        <v>67</v>
      </c>
      <c r="L449" s="120"/>
      <c r="M449" s="2"/>
      <c r="N449" s="6"/>
      <c r="O449" s="6"/>
      <c r="R449" s="6"/>
      <c r="S449" s="6"/>
      <c r="T449" s="6"/>
      <c r="U449" s="6"/>
    </row>
    <row r="450" spans="1:21" s="12" customFormat="1" ht="15" x14ac:dyDescent="0.25">
      <c r="A450" s="76" t="s">
        <v>134</v>
      </c>
      <c r="B450" s="42" t="s">
        <v>67</v>
      </c>
      <c r="C450" s="42"/>
      <c r="D450" s="42"/>
      <c r="E450" s="42"/>
      <c r="F450" s="42"/>
      <c r="G450" s="42"/>
      <c r="H450" s="63"/>
      <c r="I450" s="103"/>
      <c r="K450" s="120" t="s">
        <v>67</v>
      </c>
      <c r="L450" s="120"/>
      <c r="M450" s="2"/>
      <c r="N450" s="6"/>
      <c r="O450" s="6"/>
      <c r="R450" s="6"/>
      <c r="S450" s="6"/>
    </row>
    <row r="451" spans="1:21" s="12" customFormat="1" ht="15.75" customHeight="1" x14ac:dyDescent="0.25">
      <c r="A451" s="76" t="s">
        <v>135</v>
      </c>
      <c r="B451" s="42" t="s">
        <v>67</v>
      </c>
      <c r="C451" s="42"/>
      <c r="D451" s="42"/>
      <c r="E451" s="42"/>
      <c r="F451" s="42"/>
      <c r="G451" s="42"/>
      <c r="H451" s="63"/>
      <c r="I451" s="103"/>
      <c r="K451" s="120" t="s">
        <v>67</v>
      </c>
      <c r="L451" s="120"/>
      <c r="M451" s="2"/>
    </row>
    <row r="452" spans="1:21" s="12" customFormat="1" ht="15.75" customHeight="1" x14ac:dyDescent="0.25">
      <c r="A452" s="76" t="s">
        <v>136</v>
      </c>
      <c r="B452" s="42" t="s">
        <v>67</v>
      </c>
      <c r="C452" s="42"/>
      <c r="D452" s="42"/>
      <c r="E452" s="42"/>
      <c r="F452" s="42"/>
      <c r="G452" s="42"/>
      <c r="H452" s="63"/>
      <c r="I452" s="103"/>
      <c r="K452" s="120" t="s">
        <v>67</v>
      </c>
      <c r="L452" s="120"/>
      <c r="M452" s="2"/>
      <c r="T452" s="37"/>
      <c r="U452" s="37"/>
    </row>
    <row r="453" spans="1:21" customFormat="1" ht="15" x14ac:dyDescent="0.25">
      <c r="A453" s="76" t="s">
        <v>137</v>
      </c>
      <c r="B453" s="42" t="str">
        <f>IF(B444=$N$4,"Yes","No")</f>
        <v>No</v>
      </c>
      <c r="C453" s="42"/>
      <c r="D453" s="42"/>
      <c r="E453" s="42"/>
      <c r="F453" s="42"/>
      <c r="G453" s="42"/>
      <c r="H453" s="92"/>
      <c r="I453" s="102"/>
      <c r="J453" s="12"/>
      <c r="K453" s="120" t="s">
        <v>67</v>
      </c>
      <c r="L453" s="120"/>
      <c r="M453" s="2"/>
      <c r="N453" s="37"/>
      <c r="O453" s="37"/>
      <c r="P453" s="37"/>
      <c r="Q453" s="37"/>
      <c r="R453" s="37"/>
      <c r="S453" s="37"/>
      <c r="T453" s="12"/>
      <c r="U453" s="12"/>
    </row>
    <row r="454" spans="1:21" s="12" customFormat="1" ht="15.75" customHeight="1" x14ac:dyDescent="0.25">
      <c r="A454" s="77" t="s">
        <v>138</v>
      </c>
      <c r="B454" s="29" t="s">
        <v>67</v>
      </c>
      <c r="C454" s="42"/>
      <c r="D454" s="42"/>
      <c r="E454" s="42"/>
      <c r="F454" s="42"/>
      <c r="G454" s="42"/>
      <c r="H454" s="63"/>
      <c r="I454" s="103"/>
      <c r="J454" s="39"/>
      <c r="K454" s="120" t="s">
        <v>67</v>
      </c>
      <c r="L454" s="120"/>
      <c r="M454" s="2"/>
    </row>
    <row r="455" spans="1:21" s="12" customFormat="1" ht="45" customHeight="1" x14ac:dyDescent="0.25">
      <c r="A455" s="75" t="s">
        <v>69</v>
      </c>
      <c r="B455" s="352" t="s">
        <v>336</v>
      </c>
      <c r="C455" s="352"/>
      <c r="D455" s="352"/>
      <c r="E455" s="352"/>
      <c r="F455" s="352"/>
      <c r="G455" s="352"/>
      <c r="H455" s="63"/>
      <c r="I455" s="103"/>
      <c r="K455" s="120" t="s">
        <v>197</v>
      </c>
      <c r="L455" s="120"/>
      <c r="M455" s="2"/>
    </row>
    <row r="456" spans="1:21" s="12" customFormat="1" ht="15.75" customHeight="1" thickBot="1" x14ac:dyDescent="0.25">
      <c r="A456" s="78"/>
      <c r="B456" s="42"/>
      <c r="C456" s="42"/>
      <c r="D456" s="42"/>
      <c r="E456" s="42"/>
      <c r="F456" s="42"/>
      <c r="G456" s="42"/>
      <c r="H456" s="63"/>
      <c r="I456" s="103"/>
      <c r="K456" s="120" t="s">
        <v>67</v>
      </c>
      <c r="L456" s="120"/>
      <c r="M456" s="2"/>
    </row>
    <row r="457" spans="1:21" s="12" customFormat="1" ht="33" customHeight="1" thickBot="1" x14ac:dyDescent="0.3">
      <c r="A457" s="164" t="s">
        <v>416</v>
      </c>
      <c r="B457" s="355" t="s">
        <v>274</v>
      </c>
      <c r="C457" s="356"/>
      <c r="D457" s="356"/>
      <c r="E457" s="356"/>
      <c r="F457" s="356"/>
      <c r="G457" s="356"/>
      <c r="H457" s="357"/>
      <c r="I457" s="103"/>
      <c r="K457" s="120" t="s">
        <v>197</v>
      </c>
      <c r="L457" s="120"/>
      <c r="M457" s="2"/>
    </row>
    <row r="458" spans="1:21" s="12" customFormat="1" ht="13.5" customHeight="1" x14ac:dyDescent="0.25">
      <c r="A458" s="75" t="s">
        <v>60</v>
      </c>
      <c r="B458" s="137" t="s">
        <v>214</v>
      </c>
      <c r="C458" s="137"/>
      <c r="D458" s="137"/>
      <c r="E458" s="137"/>
      <c r="F458" s="137"/>
      <c r="G458" s="137"/>
      <c r="H458" s="63"/>
      <c r="I458" s="103"/>
      <c r="K458" s="120" t="s">
        <v>67</v>
      </c>
      <c r="L458" s="120"/>
      <c r="M458" s="2"/>
    </row>
    <row r="459" spans="1:21" s="12" customFormat="1" ht="29.25" x14ac:dyDescent="0.25">
      <c r="A459" s="75"/>
      <c r="B459" s="34" t="str">
        <f>CONCATENATE($O$2&amp;": "&amp;VLOOKUP($B458,$N$3:$U$25,2,0))</f>
        <v>Font: Arial</v>
      </c>
      <c r="C459" s="34" t="str">
        <f>CONCATENATE($P$2&amp;": "&amp;VLOOKUP($B458,$N$3:$U$25,3,0))</f>
        <v>T-face: Normal</v>
      </c>
      <c r="D459" s="34" t="str">
        <f>CONCATENATE($Q$2&amp;": "&amp;VLOOKUP($B458,$N$3:$U$25,4,0))</f>
        <v>Font size: 11</v>
      </c>
      <c r="E459" s="34" t="str">
        <f>CONCATENATE($R$2&amp;": "&amp;VLOOKUP($B458,$N$3:$U$25,5,0))</f>
        <v>Row height: 40.5</v>
      </c>
      <c r="F459" s="34" t="str">
        <f>CONCATENATE($S$2&amp;": "&amp;VLOOKUP($B458,$N$3:$U$25,6,0))</f>
        <v>Text col: Black</v>
      </c>
      <c r="G459" s="34" t="str">
        <f>CONCATENATE($T$2&amp;": "&amp;VLOOKUP($B458,$N$3:$U$25,7,0))</f>
        <v>BG col: White</v>
      </c>
      <c r="H459" s="90" t="str">
        <f>CONCATENATE($U$2&amp;": "&amp;VLOOKUP($B458,$N$3:$U$25,8,0))</f>
        <v>Just: Left</v>
      </c>
      <c r="I459" s="103"/>
      <c r="K459" s="120" t="s">
        <v>67</v>
      </c>
      <c r="L459" s="120"/>
      <c r="M459" s="2"/>
    </row>
    <row r="460" spans="1:21" s="12" customFormat="1" ht="15" x14ac:dyDescent="0.25">
      <c r="A460" s="75" t="s">
        <v>61</v>
      </c>
      <c r="B460" s="137" t="s">
        <v>275</v>
      </c>
      <c r="C460" s="137"/>
      <c r="D460" s="137"/>
      <c r="E460" s="137"/>
      <c r="F460" s="137"/>
      <c r="G460" s="137"/>
      <c r="H460" s="63"/>
      <c r="I460" s="103"/>
      <c r="K460" s="120" t="s">
        <v>197</v>
      </c>
      <c r="L460" s="120"/>
      <c r="M460" s="2"/>
    </row>
    <row r="461" spans="1:21" s="12" customFormat="1" ht="15" x14ac:dyDescent="0.25">
      <c r="A461" s="75" t="s">
        <v>62</v>
      </c>
      <c r="B461" s="137" t="s">
        <v>300</v>
      </c>
      <c r="C461" s="137"/>
      <c r="D461" s="137"/>
      <c r="E461" s="137"/>
      <c r="F461" s="137"/>
      <c r="G461" s="137"/>
      <c r="H461" s="63"/>
      <c r="I461" s="103"/>
      <c r="K461" s="120" t="s">
        <v>197</v>
      </c>
      <c r="L461" s="120"/>
      <c r="M461" s="2"/>
      <c r="T461"/>
      <c r="U461"/>
    </row>
    <row r="462" spans="1:21" s="12" customFormat="1" ht="15" x14ac:dyDescent="0.25">
      <c r="A462" s="76" t="s">
        <v>63</v>
      </c>
      <c r="B462" s="137" t="s">
        <v>128</v>
      </c>
      <c r="C462" s="137"/>
      <c r="D462" s="137"/>
      <c r="E462" s="137"/>
      <c r="F462" s="137"/>
      <c r="G462" s="137"/>
      <c r="H462" s="63"/>
      <c r="I462" s="103"/>
      <c r="K462" s="120" t="s">
        <v>67</v>
      </c>
      <c r="L462" s="120"/>
      <c r="M462" s="2"/>
      <c r="N462" s="40"/>
      <c r="O462" s="43"/>
      <c r="P462" s="43"/>
      <c r="Q462" s="43"/>
      <c r="R462" s="43"/>
      <c r="S462" s="40"/>
    </row>
    <row r="463" spans="1:21" s="12" customFormat="1" ht="15" x14ac:dyDescent="0.25">
      <c r="A463" s="76" t="s">
        <v>60</v>
      </c>
      <c r="B463" s="352" t="s">
        <v>127</v>
      </c>
      <c r="C463" s="352"/>
      <c r="D463" s="352"/>
      <c r="E463" s="352"/>
      <c r="F463" s="352"/>
      <c r="G463" s="352"/>
      <c r="H463" s="63"/>
      <c r="I463" s="103"/>
      <c r="K463" s="120" t="s">
        <v>67</v>
      </c>
      <c r="L463" s="120"/>
      <c r="M463" s="2"/>
    </row>
    <row r="464" spans="1:21" s="12" customFormat="1" ht="15" x14ac:dyDescent="0.25">
      <c r="A464" s="76" t="s">
        <v>129</v>
      </c>
      <c r="B464" s="44" t="str">
        <f>B441</f>
        <v>- Select -</v>
      </c>
      <c r="C464" s="136"/>
      <c r="D464" s="136"/>
      <c r="E464" s="136"/>
      <c r="F464" s="136"/>
      <c r="G464" s="136"/>
      <c r="H464" s="63"/>
      <c r="I464" s="103"/>
      <c r="K464" s="120" t="s">
        <v>197</v>
      </c>
      <c r="L464" s="120"/>
      <c r="M464" s="2"/>
    </row>
    <row r="465" spans="1:21" s="12" customFormat="1" ht="15" x14ac:dyDescent="0.25">
      <c r="A465" s="76"/>
      <c r="B465" s="47" t="s">
        <v>12</v>
      </c>
      <c r="C465" s="136"/>
      <c r="D465" s="136"/>
      <c r="E465" s="136"/>
      <c r="F465" s="136"/>
      <c r="G465" s="136"/>
      <c r="H465" s="63"/>
      <c r="I465" s="103"/>
      <c r="K465" s="120" t="s">
        <v>197</v>
      </c>
      <c r="L465" s="120"/>
      <c r="M465" s="2"/>
    </row>
    <row r="466" spans="1:21" s="12" customFormat="1" ht="15" x14ac:dyDescent="0.25">
      <c r="A466" s="76"/>
      <c r="B466" s="47" t="s">
        <v>13</v>
      </c>
      <c r="C466" s="136"/>
      <c r="D466" s="136"/>
      <c r="E466" s="136"/>
      <c r="F466" s="136"/>
      <c r="G466" s="136"/>
      <c r="H466" s="63"/>
      <c r="I466" s="103"/>
      <c r="K466" s="120" t="s">
        <v>197</v>
      </c>
      <c r="L466" s="120"/>
      <c r="M466" s="2"/>
    </row>
    <row r="467" spans="1:21" s="12" customFormat="1" ht="15" x14ac:dyDescent="0.25">
      <c r="A467" s="76" t="s">
        <v>134</v>
      </c>
      <c r="B467" s="137" t="s">
        <v>128</v>
      </c>
      <c r="C467" s="137"/>
      <c r="D467" s="137"/>
      <c r="E467" s="137"/>
      <c r="F467" s="137"/>
      <c r="G467" s="137"/>
      <c r="H467" s="63"/>
      <c r="I467" s="103"/>
      <c r="K467" s="120" t="s">
        <v>67</v>
      </c>
      <c r="L467" s="120"/>
      <c r="M467" s="2"/>
    </row>
    <row r="468" spans="1:21" s="12" customFormat="1" ht="15.75" customHeight="1" x14ac:dyDescent="0.25">
      <c r="A468" s="76" t="s">
        <v>135</v>
      </c>
      <c r="B468" s="137" t="s">
        <v>128</v>
      </c>
      <c r="C468" s="137"/>
      <c r="D468" s="137"/>
      <c r="E468" s="137"/>
      <c r="F468" s="137"/>
      <c r="G468" s="137"/>
      <c r="H468" s="63"/>
      <c r="I468" s="103"/>
      <c r="K468" s="120" t="s">
        <v>67</v>
      </c>
      <c r="L468" s="120"/>
      <c r="M468" s="2"/>
    </row>
    <row r="469" spans="1:21" s="12" customFormat="1" ht="15.75" customHeight="1" x14ac:dyDescent="0.25">
      <c r="A469" s="76" t="s">
        <v>136</v>
      </c>
      <c r="B469" s="137" t="s">
        <v>128</v>
      </c>
      <c r="C469" s="137"/>
      <c r="D469" s="137"/>
      <c r="E469" s="137"/>
      <c r="F469" s="137"/>
      <c r="G469" s="137"/>
      <c r="H469" s="63"/>
      <c r="I469" s="103"/>
      <c r="K469" s="120" t="s">
        <v>67</v>
      </c>
      <c r="L469" s="120"/>
      <c r="M469" s="2"/>
    </row>
    <row r="470" spans="1:21" s="12" customFormat="1" ht="15.75" customHeight="1" x14ac:dyDescent="0.25">
      <c r="A470" s="76" t="s">
        <v>137</v>
      </c>
      <c r="B470" s="137" t="s">
        <v>128</v>
      </c>
      <c r="C470" s="137"/>
      <c r="D470" s="137"/>
      <c r="E470" s="137"/>
      <c r="F470" s="137"/>
      <c r="G470" s="137"/>
      <c r="H470" s="63"/>
      <c r="I470" s="103"/>
      <c r="K470" s="120" t="s">
        <v>67</v>
      </c>
      <c r="L470" s="120"/>
      <c r="M470" s="2"/>
    </row>
    <row r="471" spans="1:21" customFormat="1" ht="30" x14ac:dyDescent="0.25">
      <c r="A471" s="77" t="s">
        <v>138</v>
      </c>
      <c r="B471" s="137" t="str">
        <f>IF(B458=$N$4,"Yes","No")</f>
        <v>No</v>
      </c>
      <c r="C471" s="137"/>
      <c r="D471" s="137"/>
      <c r="E471" s="137"/>
      <c r="F471" s="137"/>
      <c r="G471" s="137"/>
      <c r="H471" s="92"/>
      <c r="I471" s="102"/>
      <c r="J471" s="12"/>
      <c r="K471" s="120" t="s">
        <v>67</v>
      </c>
      <c r="L471" s="120"/>
      <c r="M471" s="2"/>
      <c r="N471" s="12"/>
      <c r="O471" s="12"/>
      <c r="P471" s="12"/>
      <c r="Q471" s="12"/>
      <c r="R471" s="12"/>
      <c r="S471" s="12"/>
      <c r="T471" s="12"/>
      <c r="U471" s="12"/>
    </row>
    <row r="472" spans="1:21" s="12" customFormat="1" ht="45.75" customHeight="1" x14ac:dyDescent="0.25">
      <c r="A472" s="75" t="s">
        <v>69</v>
      </c>
      <c r="B472" s="352" t="s">
        <v>349</v>
      </c>
      <c r="C472" s="352"/>
      <c r="D472" s="352"/>
      <c r="E472" s="352"/>
      <c r="F472" s="352"/>
      <c r="G472" s="352"/>
      <c r="H472" s="63"/>
      <c r="I472" s="103"/>
      <c r="J472" s="39"/>
      <c r="K472" s="120" t="s">
        <v>197</v>
      </c>
      <c r="L472" s="120"/>
      <c r="M472" s="2"/>
    </row>
    <row r="473" spans="1:21" s="12" customFormat="1" ht="15.75" customHeight="1" thickBot="1" x14ac:dyDescent="0.25">
      <c r="A473" s="78"/>
      <c r="B473" s="137"/>
      <c r="C473" s="137"/>
      <c r="D473" s="137"/>
      <c r="E473" s="137"/>
      <c r="F473" s="137"/>
      <c r="G473" s="137"/>
      <c r="H473" s="63"/>
      <c r="I473" s="103"/>
      <c r="K473" s="120" t="s">
        <v>67</v>
      </c>
      <c r="L473" s="120"/>
      <c r="M473" s="2"/>
    </row>
    <row r="474" spans="1:21" s="12" customFormat="1" ht="15.75" thickBot="1" x14ac:dyDescent="0.3">
      <c r="A474" s="164" t="s">
        <v>181</v>
      </c>
      <c r="B474" s="355" t="s">
        <v>276</v>
      </c>
      <c r="C474" s="356"/>
      <c r="D474" s="356"/>
      <c r="E474" s="356"/>
      <c r="F474" s="356"/>
      <c r="G474" s="356"/>
      <c r="H474" s="357"/>
      <c r="I474" s="103"/>
      <c r="K474" s="120" t="s">
        <v>197</v>
      </c>
      <c r="L474" s="120"/>
      <c r="M474" s="2"/>
    </row>
    <row r="475" spans="1:21" s="12" customFormat="1" ht="15" x14ac:dyDescent="0.25">
      <c r="A475" s="75" t="s">
        <v>60</v>
      </c>
      <c r="B475" s="139" t="s">
        <v>108</v>
      </c>
      <c r="C475" s="139"/>
      <c r="D475" s="139"/>
      <c r="E475" s="139"/>
      <c r="F475" s="139"/>
      <c r="G475" s="139"/>
      <c r="H475" s="63"/>
      <c r="I475" s="103"/>
      <c r="K475" s="120" t="s">
        <v>67</v>
      </c>
      <c r="L475" s="120"/>
      <c r="M475" s="2"/>
    </row>
    <row r="476" spans="1:21" s="138" customFormat="1" ht="29.25" x14ac:dyDescent="0.25">
      <c r="A476" s="74"/>
      <c r="B476" s="34" t="str">
        <f>CONCATENATE($O$2&amp;": "&amp;VLOOKUP($B475,$N$3:$U$25,2,0))</f>
        <v>Font: Arial</v>
      </c>
      <c r="C476" s="34" t="str">
        <f>CONCATENATE($P$2&amp;": "&amp;VLOOKUP($B475,$N$3:$U$25,3,0))</f>
        <v>T-face: Bold</v>
      </c>
      <c r="D476" s="34" t="str">
        <f>CONCATENATE($Q$2&amp;": "&amp;VLOOKUP($B475,$N$3:$U$25,4,0))</f>
        <v>Font size: 11</v>
      </c>
      <c r="E476" s="34" t="str">
        <f>CONCATENATE($R$2&amp;": "&amp;VLOOKUP($B475,$N$3:$U$25,5,0))</f>
        <v>Row height: 24.75</v>
      </c>
      <c r="F476" s="34" t="str">
        <f>CONCATENATE($S$2&amp;": "&amp;VLOOKUP($B475,$N$3:$U$25,6,0))</f>
        <v>Text col: Black</v>
      </c>
      <c r="G476" s="34" t="str">
        <f>CONCATENATE($T$2&amp;": "&amp;VLOOKUP($B475,$N$3:$U$25,7,0))</f>
        <v>BG col: White</v>
      </c>
      <c r="H476" s="90" t="str">
        <f>CONCATENATE($U$2&amp;": "&amp;VLOOKUP($B475,$N$3:$U$25,8,0))</f>
        <v>Just: Left</v>
      </c>
      <c r="I476" s="105"/>
      <c r="J476" s="12"/>
      <c r="K476" s="120" t="s">
        <v>67</v>
      </c>
      <c r="L476" s="120"/>
      <c r="M476" s="2"/>
      <c r="N476" s="12"/>
      <c r="O476" s="12"/>
      <c r="P476" s="12"/>
      <c r="Q476" s="12"/>
      <c r="R476" s="12"/>
      <c r="S476" s="12"/>
      <c r="T476" s="12"/>
      <c r="U476" s="12"/>
    </row>
    <row r="477" spans="1:21" s="12" customFormat="1" ht="15" x14ac:dyDescent="0.25">
      <c r="A477" s="75" t="s">
        <v>61</v>
      </c>
      <c r="B477" s="139" t="s">
        <v>286</v>
      </c>
      <c r="C477" s="139"/>
      <c r="D477" s="139"/>
      <c r="E477" s="139"/>
      <c r="F477" s="139"/>
      <c r="G477" s="139"/>
      <c r="H477" s="63"/>
      <c r="I477" s="103"/>
      <c r="J477" s="138"/>
      <c r="K477" s="120" t="s">
        <v>67</v>
      </c>
      <c r="L477" s="120"/>
      <c r="M477" s="2"/>
    </row>
    <row r="478" spans="1:21" s="12" customFormat="1" ht="15" x14ac:dyDescent="0.25">
      <c r="A478" s="75" t="s">
        <v>62</v>
      </c>
      <c r="B478" s="47" t="s">
        <v>236</v>
      </c>
      <c r="C478" s="47"/>
      <c r="D478" s="47"/>
      <c r="E478" s="47"/>
      <c r="F478" s="47"/>
      <c r="G478" s="47"/>
      <c r="H478" s="63"/>
      <c r="I478" s="103"/>
      <c r="K478" s="120" t="s">
        <v>197</v>
      </c>
      <c r="L478" s="120"/>
      <c r="M478" s="2"/>
      <c r="T478"/>
      <c r="U478"/>
    </row>
    <row r="479" spans="1:21" s="12" customFormat="1" ht="15" x14ac:dyDescent="0.25">
      <c r="A479" s="76" t="s">
        <v>63</v>
      </c>
      <c r="B479" s="139" t="s">
        <v>76</v>
      </c>
      <c r="C479" s="139"/>
      <c r="D479" s="139"/>
      <c r="E479" s="139"/>
      <c r="F479" s="139"/>
      <c r="G479" s="139"/>
      <c r="H479" s="63"/>
      <c r="I479" s="103"/>
      <c r="K479" s="120" t="s">
        <v>67</v>
      </c>
      <c r="L479" s="120"/>
      <c r="M479" s="2"/>
      <c r="N479" s="40"/>
      <c r="O479" s="43"/>
      <c r="P479" s="43"/>
      <c r="Q479" s="43"/>
      <c r="R479" s="43"/>
      <c r="S479" s="40"/>
    </row>
    <row r="480" spans="1:21" s="12" customFormat="1" ht="15" x14ac:dyDescent="0.25">
      <c r="A480" s="76" t="s">
        <v>60</v>
      </c>
      <c r="B480" s="352" t="s">
        <v>74</v>
      </c>
      <c r="C480" s="352"/>
      <c r="D480" s="352"/>
      <c r="E480" s="352"/>
      <c r="F480" s="352"/>
      <c r="G480" s="352"/>
      <c r="H480" s="63"/>
      <c r="I480" s="103"/>
      <c r="K480" s="120" t="s">
        <v>67</v>
      </c>
      <c r="L480" s="120"/>
      <c r="M480" s="2"/>
    </row>
    <row r="481" spans="1:21" s="12" customFormat="1" ht="15" x14ac:dyDescent="0.25">
      <c r="A481" s="76" t="s">
        <v>134</v>
      </c>
      <c r="B481" s="139" t="s">
        <v>67</v>
      </c>
      <c r="C481" s="139"/>
      <c r="D481" s="139"/>
      <c r="E481" s="139"/>
      <c r="F481" s="139"/>
      <c r="G481" s="139"/>
      <c r="H481" s="63"/>
      <c r="I481" s="103"/>
      <c r="K481" s="120" t="s">
        <v>67</v>
      </c>
      <c r="L481" s="120"/>
      <c r="M481" s="2"/>
    </row>
    <row r="482" spans="1:21" s="12" customFormat="1" ht="15" x14ac:dyDescent="0.25">
      <c r="A482" s="76" t="s">
        <v>135</v>
      </c>
      <c r="B482" s="139" t="s">
        <v>67</v>
      </c>
      <c r="C482" s="139"/>
      <c r="D482" s="139"/>
      <c r="E482" s="139"/>
      <c r="F482" s="139"/>
      <c r="G482" s="139"/>
      <c r="H482" s="63"/>
      <c r="I482" s="103"/>
      <c r="K482" s="120" t="s">
        <v>67</v>
      </c>
      <c r="L482" s="120"/>
      <c r="M482" s="2"/>
    </row>
    <row r="483" spans="1:21" s="12" customFormat="1" ht="15" x14ac:dyDescent="0.25">
      <c r="A483" s="76" t="s">
        <v>136</v>
      </c>
      <c r="B483" s="139" t="s">
        <v>67</v>
      </c>
      <c r="C483" s="139"/>
      <c r="D483" s="139"/>
      <c r="E483" s="139"/>
      <c r="F483" s="139"/>
      <c r="G483" s="139"/>
      <c r="H483" s="63"/>
      <c r="I483" s="103"/>
      <c r="K483" s="120" t="s">
        <v>67</v>
      </c>
      <c r="L483" s="120"/>
      <c r="M483" s="2"/>
      <c r="T483" s="138"/>
      <c r="U483" s="138"/>
    </row>
    <row r="484" spans="1:21" s="12" customFormat="1" ht="15" x14ac:dyDescent="0.25">
      <c r="A484" s="76" t="s">
        <v>137</v>
      </c>
      <c r="B484" s="29" t="s">
        <v>67</v>
      </c>
      <c r="C484" s="139"/>
      <c r="D484" s="139"/>
      <c r="E484" s="139"/>
      <c r="F484" s="139"/>
      <c r="G484" s="139"/>
      <c r="H484" s="63"/>
      <c r="I484" s="103"/>
      <c r="K484" s="120" t="s">
        <v>67</v>
      </c>
      <c r="L484" s="120"/>
      <c r="M484" s="2"/>
      <c r="N484" s="138"/>
      <c r="O484" s="138"/>
      <c r="P484" s="138"/>
      <c r="Q484" s="138"/>
      <c r="R484" s="138"/>
      <c r="S484" s="138"/>
    </row>
    <row r="485" spans="1:21" customFormat="1" ht="30" x14ac:dyDescent="0.25">
      <c r="A485" s="77" t="s">
        <v>138</v>
      </c>
      <c r="B485" s="139" t="str">
        <f>IF(B475=$N$4,"Yes","No")</f>
        <v>No</v>
      </c>
      <c r="C485" s="139"/>
      <c r="D485" s="139"/>
      <c r="E485" s="139"/>
      <c r="F485" s="139"/>
      <c r="G485" s="139"/>
      <c r="H485" s="92"/>
      <c r="I485" s="102"/>
      <c r="J485" s="12"/>
      <c r="K485" s="120" t="s">
        <v>67</v>
      </c>
      <c r="L485" s="120"/>
      <c r="M485" s="2"/>
      <c r="N485" s="12"/>
      <c r="O485" s="12"/>
      <c r="P485" s="12"/>
      <c r="Q485" s="12"/>
      <c r="R485" s="12"/>
      <c r="S485" s="12"/>
      <c r="T485" s="12"/>
      <c r="U485" s="12"/>
    </row>
    <row r="486" spans="1:21" s="12" customFormat="1" ht="15" x14ac:dyDescent="0.25">
      <c r="A486" s="75" t="s">
        <v>69</v>
      </c>
      <c r="B486" s="352" t="s">
        <v>263</v>
      </c>
      <c r="C486" s="352"/>
      <c r="D486" s="352"/>
      <c r="E486" s="352"/>
      <c r="F486" s="352"/>
      <c r="G486" s="352"/>
      <c r="H486" s="63"/>
      <c r="I486" s="103"/>
      <c r="J486" s="39"/>
      <c r="K486" s="120" t="s">
        <v>197</v>
      </c>
      <c r="L486" s="120"/>
      <c r="M486" s="2"/>
    </row>
    <row r="487" spans="1:21" s="12" customFormat="1" ht="15" thickBot="1" x14ac:dyDescent="0.25">
      <c r="A487" s="78"/>
      <c r="B487" s="139"/>
      <c r="C487" s="139"/>
      <c r="D487" s="139"/>
      <c r="E487" s="139"/>
      <c r="F487" s="139"/>
      <c r="G487" s="139"/>
      <c r="H487" s="63"/>
      <c r="I487" s="103"/>
      <c r="K487" s="120" t="s">
        <v>67</v>
      </c>
      <c r="L487" s="120"/>
      <c r="M487" s="2"/>
    </row>
    <row r="488" spans="1:21" s="12" customFormat="1" ht="15.75" thickBot="1" x14ac:dyDescent="0.3">
      <c r="A488" s="164" t="s">
        <v>182</v>
      </c>
      <c r="B488" s="355" t="s">
        <v>277</v>
      </c>
      <c r="C488" s="356"/>
      <c r="D488" s="356"/>
      <c r="E488" s="356"/>
      <c r="F488" s="356"/>
      <c r="G488" s="356"/>
      <c r="H488" s="357"/>
      <c r="I488" s="103"/>
      <c r="K488" s="120" t="s">
        <v>197</v>
      </c>
      <c r="L488" s="120"/>
      <c r="M488" s="2"/>
    </row>
    <row r="489" spans="1:21" s="12" customFormat="1" ht="13.5" customHeight="1" x14ac:dyDescent="0.25">
      <c r="A489" s="75" t="s">
        <v>60</v>
      </c>
      <c r="B489" s="139" t="s">
        <v>120</v>
      </c>
      <c r="C489" s="139"/>
      <c r="D489" s="139"/>
      <c r="E489" s="139"/>
      <c r="F489" s="139"/>
      <c r="G489" s="139"/>
      <c r="H489" s="63"/>
      <c r="I489" s="103"/>
      <c r="K489" s="120" t="s">
        <v>67</v>
      </c>
      <c r="L489" s="120"/>
      <c r="M489" s="2"/>
    </row>
    <row r="490" spans="1:21" s="138" customFormat="1" ht="29.25" x14ac:dyDescent="0.25">
      <c r="A490" s="74"/>
      <c r="B490" s="34" t="str">
        <f>CONCATENATE($O$2&amp;": "&amp;VLOOKUP($B489,$N$3:$U$25,2,0))</f>
        <v>Font: Arial</v>
      </c>
      <c r="C490" s="34" t="str">
        <f>CONCATENATE($P$2&amp;": "&amp;VLOOKUP($B489,$N$3:$U$25,3,0))</f>
        <v>T-face: Normal</v>
      </c>
      <c r="D490" s="34" t="str">
        <f>CONCATENATE($Q$2&amp;": "&amp;VLOOKUP($B489,$N$3:$U$25,4,0))</f>
        <v>Font size: 11</v>
      </c>
      <c r="E490" s="34" t="str">
        <f>CONCATENATE($R$2&amp;": "&amp;VLOOKUP($B489,$N$3:$U$25,5,0))</f>
        <v>Row height: 31.5</v>
      </c>
      <c r="F490" s="34" t="str">
        <f>CONCATENATE($S$2&amp;": "&amp;VLOOKUP($B489,$N$3:$U$25,6,0))</f>
        <v>Text col: Black</v>
      </c>
      <c r="G490" s="34" t="str">
        <f>CONCATENATE($T$2&amp;": "&amp;VLOOKUP($B489,$N$3:$U$25,7,0))</f>
        <v>BG col: White</v>
      </c>
      <c r="H490" s="90" t="str">
        <f>CONCATENATE($U$2&amp;": "&amp;VLOOKUP($B489,$N$3:$U$25,8,0))</f>
        <v>Just: Left</v>
      </c>
      <c r="I490" s="105"/>
      <c r="J490" s="12"/>
      <c r="K490" s="120" t="s">
        <v>67</v>
      </c>
      <c r="L490" s="120"/>
      <c r="M490" s="2"/>
      <c r="N490" s="12"/>
      <c r="O490" s="12"/>
      <c r="P490" s="12"/>
      <c r="Q490" s="12"/>
      <c r="R490" s="12"/>
      <c r="S490" s="12"/>
      <c r="T490" s="12"/>
      <c r="U490" s="12"/>
    </row>
    <row r="491" spans="1:21" s="12" customFormat="1" ht="15" customHeight="1" x14ac:dyDescent="0.25">
      <c r="A491" s="74" t="s">
        <v>61</v>
      </c>
      <c r="B491" s="142" t="s">
        <v>273</v>
      </c>
      <c r="C491" s="48"/>
      <c r="D491" s="48"/>
      <c r="E491" s="48"/>
      <c r="F491" s="48"/>
      <c r="G491" s="48"/>
      <c r="H491" s="63"/>
      <c r="I491" s="103"/>
      <c r="J491" s="138"/>
      <c r="K491" s="120" t="s">
        <v>197</v>
      </c>
      <c r="L491" s="120"/>
      <c r="M491" s="2"/>
    </row>
    <row r="492" spans="1:21" s="12" customFormat="1" ht="33" customHeight="1" x14ac:dyDescent="0.25">
      <c r="A492" s="75" t="s">
        <v>62</v>
      </c>
      <c r="B492" s="353" t="s">
        <v>412</v>
      </c>
      <c r="C492" s="354"/>
      <c r="D492" s="354"/>
      <c r="E492" s="354"/>
      <c r="F492" s="354"/>
      <c r="G492" s="354"/>
      <c r="H492" s="63"/>
      <c r="I492" s="103"/>
      <c r="K492" s="120" t="s">
        <v>197</v>
      </c>
      <c r="L492" s="120"/>
      <c r="M492" s="2"/>
      <c r="T492"/>
      <c r="U492"/>
    </row>
    <row r="493" spans="1:21" s="12" customFormat="1" ht="15" x14ac:dyDescent="0.25">
      <c r="A493" s="76" t="s">
        <v>63</v>
      </c>
      <c r="B493" s="139" t="s">
        <v>353</v>
      </c>
      <c r="C493" s="139"/>
      <c r="D493" s="139"/>
      <c r="E493" s="139"/>
      <c r="F493" s="139"/>
      <c r="G493" s="139"/>
      <c r="H493" s="63"/>
      <c r="I493" s="103"/>
      <c r="K493" s="120" t="s">
        <v>67</v>
      </c>
      <c r="L493" s="120"/>
      <c r="M493" s="2"/>
      <c r="S493" s="40"/>
    </row>
    <row r="494" spans="1:21" s="12" customFormat="1" ht="15" x14ac:dyDescent="0.25">
      <c r="A494" s="76" t="s">
        <v>60</v>
      </c>
      <c r="B494" s="352" t="s">
        <v>74</v>
      </c>
      <c r="C494" s="352"/>
      <c r="D494" s="352"/>
      <c r="E494" s="352"/>
      <c r="F494" s="352"/>
      <c r="G494" s="352"/>
      <c r="H494" s="63"/>
      <c r="I494" s="103"/>
      <c r="K494" s="120" t="s">
        <v>67</v>
      </c>
      <c r="L494" s="120"/>
      <c r="M494" s="2"/>
    </row>
    <row r="495" spans="1:21" s="12" customFormat="1" ht="15" x14ac:dyDescent="0.25">
      <c r="A495" s="76" t="s">
        <v>134</v>
      </c>
      <c r="B495" s="139" t="s">
        <v>67</v>
      </c>
      <c r="C495" s="139"/>
      <c r="D495" s="139"/>
      <c r="E495" s="139"/>
      <c r="F495" s="139"/>
      <c r="G495" s="139"/>
      <c r="H495" s="63"/>
      <c r="I495" s="103"/>
      <c r="K495" s="120" t="s">
        <v>67</v>
      </c>
      <c r="L495" s="120"/>
      <c r="M495" s="2"/>
    </row>
    <row r="496" spans="1:21" s="12" customFormat="1" ht="15.75" customHeight="1" x14ac:dyDescent="0.25">
      <c r="A496" s="76" t="s">
        <v>135</v>
      </c>
      <c r="B496" s="139" t="s">
        <v>67</v>
      </c>
      <c r="C496" s="139"/>
      <c r="D496" s="139"/>
      <c r="E496" s="139"/>
      <c r="F496" s="139"/>
      <c r="G496" s="139"/>
      <c r="H496" s="63"/>
      <c r="I496" s="103"/>
      <c r="K496" s="120" t="s">
        <v>67</v>
      </c>
      <c r="L496" s="120"/>
      <c r="M496" s="2"/>
    </row>
    <row r="497" spans="1:21" s="12" customFormat="1" ht="15.75" customHeight="1" x14ac:dyDescent="0.25">
      <c r="A497" s="76" t="s">
        <v>136</v>
      </c>
      <c r="B497" s="139" t="s">
        <v>67</v>
      </c>
      <c r="C497" s="139"/>
      <c r="D497" s="139"/>
      <c r="E497" s="139"/>
      <c r="F497" s="139"/>
      <c r="G497" s="139"/>
      <c r="H497" s="63"/>
      <c r="I497" s="103"/>
      <c r="K497" s="120" t="s">
        <v>67</v>
      </c>
      <c r="L497" s="120"/>
      <c r="M497" s="2"/>
    </row>
    <row r="498" spans="1:21" s="12" customFormat="1" ht="15.75" customHeight="1" x14ac:dyDescent="0.25">
      <c r="A498" s="76" t="s">
        <v>137</v>
      </c>
      <c r="B498" s="29" t="s">
        <v>67</v>
      </c>
      <c r="C498" s="139"/>
      <c r="D498" s="139"/>
      <c r="E498" s="139"/>
      <c r="F498" s="139"/>
      <c r="G498" s="139"/>
      <c r="H498" s="63"/>
      <c r="I498" s="103"/>
      <c r="K498" s="120" t="s">
        <v>67</v>
      </c>
      <c r="L498" s="120"/>
      <c r="M498" s="2"/>
    </row>
    <row r="499" spans="1:21" customFormat="1" ht="30" x14ac:dyDescent="0.25">
      <c r="A499" s="77" t="s">
        <v>138</v>
      </c>
      <c r="B499" s="139" t="str">
        <f>IF(B489=$N$4,"Yes","No")</f>
        <v>No</v>
      </c>
      <c r="C499" s="139"/>
      <c r="D499" s="139"/>
      <c r="E499" s="139"/>
      <c r="F499" s="139"/>
      <c r="G499" s="139"/>
      <c r="H499" s="92"/>
      <c r="I499" s="102"/>
      <c r="J499" s="12"/>
      <c r="K499" s="120" t="s">
        <v>67</v>
      </c>
      <c r="L499" s="120"/>
      <c r="M499" s="2"/>
      <c r="N499" s="12"/>
      <c r="O499" s="12"/>
      <c r="P499" s="12"/>
      <c r="Q499" s="12"/>
      <c r="R499" s="12"/>
      <c r="S499" s="12"/>
      <c r="T499" s="12"/>
      <c r="U499" s="12"/>
    </row>
    <row r="500" spans="1:21" s="12" customFormat="1" ht="15" customHeight="1" x14ac:dyDescent="0.25">
      <c r="A500" s="75" t="s">
        <v>69</v>
      </c>
      <c r="B500" s="352" t="s">
        <v>350</v>
      </c>
      <c r="C500" s="352"/>
      <c r="D500" s="352"/>
      <c r="E500" s="352"/>
      <c r="F500" s="352"/>
      <c r="G500" s="352"/>
      <c r="H500" s="63"/>
      <c r="I500" s="103"/>
      <c r="J500" s="39"/>
      <c r="K500" s="120" t="s">
        <v>197</v>
      </c>
      <c r="L500" s="120"/>
      <c r="M500" s="2"/>
    </row>
    <row r="501" spans="1:21" s="12" customFormat="1" ht="15.75" customHeight="1" thickBot="1" x14ac:dyDescent="0.25">
      <c r="A501" s="78"/>
      <c r="B501" s="139"/>
      <c r="C501" s="139"/>
      <c r="D501" s="139"/>
      <c r="E501" s="139"/>
      <c r="F501" s="139"/>
      <c r="G501" s="139"/>
      <c r="H501" s="63"/>
      <c r="I501" s="103"/>
      <c r="K501" s="120" t="s">
        <v>67</v>
      </c>
      <c r="L501" s="120"/>
      <c r="M501" s="2"/>
    </row>
    <row r="502" spans="1:21" s="12" customFormat="1" ht="15.75" customHeight="1" thickBot="1" x14ac:dyDescent="0.3">
      <c r="A502" s="164" t="s">
        <v>183</v>
      </c>
      <c r="B502" s="355" t="s">
        <v>277</v>
      </c>
      <c r="C502" s="356"/>
      <c r="D502" s="356"/>
      <c r="E502" s="356"/>
      <c r="F502" s="356"/>
      <c r="G502" s="356"/>
      <c r="H502" s="357"/>
      <c r="I502" s="103"/>
      <c r="K502" s="120" t="s">
        <v>197</v>
      </c>
      <c r="L502" s="120"/>
      <c r="M502" s="2"/>
    </row>
    <row r="503" spans="1:21" s="12" customFormat="1" ht="13.5" customHeight="1" x14ac:dyDescent="0.25">
      <c r="A503" s="75" t="s">
        <v>60</v>
      </c>
      <c r="B503" s="139" t="s">
        <v>101</v>
      </c>
      <c r="C503" s="139"/>
      <c r="D503" s="139"/>
      <c r="E503" s="139"/>
      <c r="F503" s="139"/>
      <c r="G503" s="139"/>
      <c r="H503" s="63"/>
      <c r="I503" s="103"/>
      <c r="K503" s="120" t="s">
        <v>67</v>
      </c>
      <c r="L503" s="120"/>
      <c r="M503" s="2"/>
    </row>
    <row r="504" spans="1:21" s="12" customFormat="1" ht="29.25" x14ac:dyDescent="0.25">
      <c r="A504" s="75"/>
      <c r="B504" s="34" t="str">
        <f>CONCATENATE($O$2&amp;": "&amp;VLOOKUP($B503,$N$3:$U$25,2,0))</f>
        <v>Font: Arial</v>
      </c>
      <c r="C504" s="34" t="str">
        <f>CONCATENATE($P$2&amp;": "&amp;VLOOKUP($B503,$N$3:$U$25,3,0))</f>
        <v>T-face: Normal</v>
      </c>
      <c r="D504" s="34" t="str">
        <f>CONCATENATE($Q$2&amp;": "&amp;VLOOKUP($B503,$N$3:$U$25,4,0))</f>
        <v>Font size: 11</v>
      </c>
      <c r="E504" s="34" t="str">
        <f>CONCATENATE($R$2&amp;": "&amp;VLOOKUP($B503,$N$3:$U$25,5,0))</f>
        <v>Row height: 15</v>
      </c>
      <c r="F504" s="34" t="str">
        <f>CONCATENATE($S$2&amp;": "&amp;VLOOKUP($B503,$N$3:$U$25,6,0))</f>
        <v>Text col: Black</v>
      </c>
      <c r="G504" s="34" t="str">
        <f>CONCATENATE($T$2&amp;": "&amp;VLOOKUP($B503,$N$3:$U$25,7,0))</f>
        <v>BG col: White</v>
      </c>
      <c r="H504" s="90" t="str">
        <f>CONCATENATE($U$2&amp;": "&amp;VLOOKUP($B503,$N$3:$U$25,8,0))</f>
        <v>Just: Left</v>
      </c>
      <c r="I504" s="103"/>
      <c r="K504" s="120" t="s">
        <v>67</v>
      </c>
      <c r="L504" s="120"/>
      <c r="M504" s="2"/>
    </row>
    <row r="505" spans="1:21" s="12" customFormat="1" ht="15" x14ac:dyDescent="0.25">
      <c r="A505" s="75" t="s">
        <v>61</v>
      </c>
      <c r="B505" s="139" t="s">
        <v>337</v>
      </c>
      <c r="C505" s="139"/>
      <c r="D505" s="139"/>
      <c r="E505" s="139"/>
      <c r="F505" s="139"/>
      <c r="G505" s="139"/>
      <c r="H505" s="63"/>
      <c r="I505" s="103"/>
      <c r="K505" s="120" t="s">
        <v>197</v>
      </c>
      <c r="L505" s="120"/>
      <c r="M505" s="2"/>
    </row>
    <row r="506" spans="1:21" s="12" customFormat="1" ht="33.75" customHeight="1" x14ac:dyDescent="0.25">
      <c r="A506" s="75" t="s">
        <v>62</v>
      </c>
      <c r="B506" s="353" t="s">
        <v>408</v>
      </c>
      <c r="C506" s="354"/>
      <c r="D506" s="354"/>
      <c r="E506" s="354"/>
      <c r="F506" s="354"/>
      <c r="G506" s="354"/>
      <c r="H506" s="63"/>
      <c r="I506" s="103"/>
      <c r="K506" s="120" t="s">
        <v>197</v>
      </c>
      <c r="L506" s="120"/>
      <c r="M506" s="2"/>
      <c r="T506"/>
      <c r="U506"/>
    </row>
    <row r="507" spans="1:21" s="12" customFormat="1" ht="15" customHeight="1" x14ac:dyDescent="0.25">
      <c r="A507" s="76" t="s">
        <v>63</v>
      </c>
      <c r="B507" s="358" t="s">
        <v>353</v>
      </c>
      <c r="C507" s="352"/>
      <c r="D507" s="352"/>
      <c r="E507" s="352"/>
      <c r="F507" s="352"/>
      <c r="G507" s="352"/>
      <c r="H507" s="63"/>
      <c r="I507" s="103"/>
      <c r="K507" s="120" t="s">
        <v>67</v>
      </c>
      <c r="L507" s="120"/>
      <c r="M507" s="2"/>
      <c r="N507" s="40"/>
      <c r="O507" s="43"/>
      <c r="P507" s="43"/>
      <c r="Q507" s="43"/>
      <c r="R507" s="43"/>
      <c r="S507" s="40"/>
    </row>
    <row r="508" spans="1:21" s="12" customFormat="1" ht="15" x14ac:dyDescent="0.25">
      <c r="A508" s="76" t="s">
        <v>60</v>
      </c>
      <c r="B508" s="352" t="s">
        <v>74</v>
      </c>
      <c r="C508" s="352"/>
      <c r="D508" s="352"/>
      <c r="E508" s="352"/>
      <c r="F508" s="352"/>
      <c r="G508" s="352"/>
      <c r="H508" s="63"/>
      <c r="I508" s="103"/>
      <c r="K508" s="120" t="s">
        <v>67</v>
      </c>
      <c r="L508" s="120"/>
      <c r="M508" s="2"/>
    </row>
    <row r="509" spans="1:21" s="12" customFormat="1" ht="15" x14ac:dyDescent="0.25">
      <c r="A509" s="76" t="s">
        <v>134</v>
      </c>
      <c r="B509" s="152" t="s">
        <v>67</v>
      </c>
      <c r="C509" s="152"/>
      <c r="D509" s="152"/>
      <c r="E509" s="152"/>
      <c r="F509" s="152"/>
      <c r="G509" s="152"/>
      <c r="H509" s="63"/>
      <c r="I509" s="103"/>
      <c r="K509" s="120" t="s">
        <v>197</v>
      </c>
      <c r="L509" s="120"/>
      <c r="M509" s="2"/>
    </row>
    <row r="510" spans="1:21" s="12" customFormat="1" ht="15.75" customHeight="1" x14ac:dyDescent="0.25">
      <c r="A510" s="76" t="s">
        <v>135</v>
      </c>
      <c r="B510" s="152" t="s">
        <v>67</v>
      </c>
      <c r="C510" s="152"/>
      <c r="D510" s="152"/>
      <c r="E510" s="152"/>
      <c r="F510" s="152"/>
      <c r="G510" s="152"/>
      <c r="H510" s="63"/>
      <c r="I510" s="103"/>
      <c r="K510" s="120" t="s">
        <v>197</v>
      </c>
      <c r="L510" s="120"/>
      <c r="M510" s="2"/>
    </row>
    <row r="511" spans="1:21" s="12" customFormat="1" ht="15.75" customHeight="1" x14ac:dyDescent="0.25">
      <c r="A511" s="76" t="s">
        <v>136</v>
      </c>
      <c r="B511" s="152" t="s">
        <v>67</v>
      </c>
      <c r="C511" s="152"/>
      <c r="D511" s="152"/>
      <c r="E511" s="152"/>
      <c r="F511" s="152"/>
      <c r="G511" s="152"/>
      <c r="H511" s="63"/>
      <c r="I511" s="103"/>
      <c r="K511" s="120" t="s">
        <v>67</v>
      </c>
      <c r="L511" s="120"/>
      <c r="M511" s="2"/>
    </row>
    <row r="512" spans="1:21" s="12" customFormat="1" ht="15.75" customHeight="1" x14ac:dyDescent="0.25">
      <c r="A512" s="76" t="s">
        <v>137</v>
      </c>
      <c r="B512" s="152" t="str">
        <f t="shared" ref="B512" si="0">IF(B503=$N$4,"Yes","No")</f>
        <v>No</v>
      </c>
      <c r="C512" s="152"/>
      <c r="D512" s="152"/>
      <c r="E512" s="152"/>
      <c r="F512" s="152"/>
      <c r="G512" s="152"/>
      <c r="H512" s="63"/>
      <c r="I512" s="103"/>
      <c r="K512" s="120" t="s">
        <v>67</v>
      </c>
      <c r="L512" s="120"/>
      <c r="M512" s="2"/>
    </row>
    <row r="513" spans="1:21" customFormat="1" ht="30" x14ac:dyDescent="0.25">
      <c r="A513" s="77" t="s">
        <v>138</v>
      </c>
      <c r="B513" s="139" t="s">
        <v>12</v>
      </c>
      <c r="C513" s="139"/>
      <c r="D513" s="139"/>
      <c r="E513" s="139"/>
      <c r="F513" s="139"/>
      <c r="G513" s="139"/>
      <c r="H513" s="92"/>
      <c r="I513" s="102"/>
      <c r="J513" s="12"/>
      <c r="K513" s="120" t="s">
        <v>67</v>
      </c>
      <c r="L513" s="120"/>
      <c r="M513" s="2"/>
      <c r="N513" s="12"/>
      <c r="O513" s="12"/>
      <c r="P513" s="12"/>
      <c r="Q513" s="12"/>
      <c r="R513" s="12"/>
      <c r="S513" s="12"/>
      <c r="T513" s="12"/>
      <c r="U513" s="12"/>
    </row>
    <row r="514" spans="1:21" s="12" customFormat="1" ht="28.5" customHeight="1" x14ac:dyDescent="0.25">
      <c r="A514" s="75" t="s">
        <v>69</v>
      </c>
      <c r="B514" s="352" t="s">
        <v>351</v>
      </c>
      <c r="C514" s="352"/>
      <c r="D514" s="352"/>
      <c r="E514" s="352"/>
      <c r="F514" s="352"/>
      <c r="G514" s="352"/>
      <c r="H514" s="63"/>
      <c r="I514" s="103"/>
      <c r="J514" s="39"/>
      <c r="K514" s="120" t="s">
        <v>197</v>
      </c>
      <c r="L514" s="120"/>
      <c r="M514" s="2"/>
    </row>
    <row r="515" spans="1:21" s="12" customFormat="1" ht="15.75" customHeight="1" thickBot="1" x14ac:dyDescent="0.25">
      <c r="A515" s="78"/>
      <c r="B515" s="139"/>
      <c r="C515" s="139"/>
      <c r="D515" s="139"/>
      <c r="E515" s="139"/>
      <c r="F515" s="139"/>
      <c r="G515" s="139"/>
      <c r="H515" s="63"/>
      <c r="I515" s="103"/>
      <c r="K515" s="120" t="s">
        <v>67</v>
      </c>
      <c r="L515" s="120"/>
      <c r="M515" s="2"/>
    </row>
    <row r="516" spans="1:21" s="12" customFormat="1" ht="15.75" thickBot="1" x14ac:dyDescent="0.3">
      <c r="A516" s="164" t="s">
        <v>184</v>
      </c>
      <c r="B516" s="355" t="s">
        <v>339</v>
      </c>
      <c r="C516" s="356"/>
      <c r="D516" s="356"/>
      <c r="E516" s="356"/>
      <c r="F516" s="356"/>
      <c r="G516" s="356"/>
      <c r="H516" s="357"/>
      <c r="I516" s="103"/>
      <c r="K516" s="120" t="s">
        <v>197</v>
      </c>
      <c r="L516" s="120"/>
      <c r="M516" s="2"/>
    </row>
    <row r="517" spans="1:21" s="12" customFormat="1" ht="13.5" customHeight="1" x14ac:dyDescent="0.25">
      <c r="A517" s="75" t="s">
        <v>60</v>
      </c>
      <c r="B517" s="141" t="s">
        <v>212</v>
      </c>
      <c r="C517" s="141"/>
      <c r="D517" s="141"/>
      <c r="E517" s="141"/>
      <c r="F517" s="141"/>
      <c r="G517" s="141"/>
      <c r="H517" s="63"/>
      <c r="I517" s="103"/>
      <c r="K517" s="120" t="s">
        <v>67</v>
      </c>
      <c r="L517" s="120"/>
      <c r="M517" s="2"/>
    </row>
    <row r="518" spans="1:21" s="140" customFormat="1" ht="29.25" x14ac:dyDescent="0.25">
      <c r="A518" s="74"/>
      <c r="B518" s="34" t="str">
        <f>CONCATENATE($O$2&amp;": "&amp;VLOOKUP($B517,$N$3:$U$25,2,0))</f>
        <v>Font: Arial</v>
      </c>
      <c r="C518" s="34" t="str">
        <f>CONCATENATE($P$2&amp;": "&amp;VLOOKUP($B517,$N$3:$U$25,3,0))</f>
        <v>T-face: Normal</v>
      </c>
      <c r="D518" s="34" t="str">
        <f>CONCATENATE($Q$2&amp;": "&amp;VLOOKUP($B517,$N$3:$U$25,4,0))</f>
        <v>Font size: 11</v>
      </c>
      <c r="E518" s="34" t="str">
        <f>CONCATENATE($R$2&amp;": "&amp;VLOOKUP($B517,$N$3:$U$25,5,0))</f>
        <v>Row height: 24.75</v>
      </c>
      <c r="F518" s="34" t="str">
        <f>CONCATENATE($S$2&amp;": "&amp;VLOOKUP($B517,$N$3:$U$25,6,0))</f>
        <v>Text col: Black</v>
      </c>
      <c r="G518" s="34" t="str">
        <f>CONCATENATE($T$2&amp;": "&amp;VLOOKUP($B517,$N$3:$U$25,7,0))</f>
        <v>BG col: White</v>
      </c>
      <c r="H518" s="90" t="str">
        <f>CONCATENATE($U$2&amp;": "&amp;VLOOKUP($B517,$N$3:$U$25,8,0))</f>
        <v>Just: Left</v>
      </c>
      <c r="I518" s="105"/>
      <c r="J518" s="12"/>
      <c r="K518" s="120" t="s">
        <v>67</v>
      </c>
      <c r="L518" s="120"/>
      <c r="M518" s="2"/>
      <c r="N518" s="40"/>
      <c r="O518" s="43"/>
      <c r="P518" s="43"/>
      <c r="Q518" s="43"/>
      <c r="R518" s="43"/>
      <c r="S518" s="40"/>
      <c r="T518" s="12"/>
      <c r="U518" s="12"/>
    </row>
    <row r="519" spans="1:21" s="12" customFormat="1" ht="32.25" customHeight="1" x14ac:dyDescent="0.25">
      <c r="A519" s="74" t="s">
        <v>131</v>
      </c>
      <c r="B519" s="358" t="s">
        <v>273</v>
      </c>
      <c r="C519" s="352"/>
      <c r="D519" s="352"/>
      <c r="E519" s="352"/>
      <c r="F519" s="352"/>
      <c r="G519" s="352"/>
      <c r="H519" s="63"/>
      <c r="I519" s="103"/>
      <c r="J519" s="140"/>
      <c r="K519" s="120" t="s">
        <v>197</v>
      </c>
      <c r="L519" s="120"/>
      <c r="M519" s="208"/>
    </row>
    <row r="520" spans="1:21" s="12" customFormat="1" ht="15" customHeight="1" x14ac:dyDescent="0.25">
      <c r="A520" s="75" t="s">
        <v>62</v>
      </c>
      <c r="B520" s="152" t="s">
        <v>417</v>
      </c>
      <c r="C520" s="152"/>
      <c r="D520" s="152"/>
      <c r="E520" s="152"/>
      <c r="F520" s="152"/>
      <c r="G520" s="152"/>
      <c r="H520" s="63"/>
      <c r="I520" s="103"/>
      <c r="K520" s="120" t="s">
        <v>197</v>
      </c>
      <c r="L520" s="120"/>
      <c r="M520" s="2"/>
    </row>
    <row r="521" spans="1:21" s="12" customFormat="1" ht="15" x14ac:dyDescent="0.25">
      <c r="A521" s="76" t="s">
        <v>63</v>
      </c>
      <c r="B521" s="141" t="s">
        <v>358</v>
      </c>
      <c r="C521" s="141"/>
      <c r="D521" s="141"/>
      <c r="E521" s="141"/>
      <c r="F521" s="141"/>
      <c r="G521" s="141"/>
      <c r="H521" s="63"/>
      <c r="I521" s="103"/>
      <c r="K521" s="120" t="s">
        <v>67</v>
      </c>
      <c r="L521" s="120"/>
      <c r="M521" s="2"/>
      <c r="N521" s="208"/>
      <c r="O521" s="208"/>
      <c r="P521" s="208"/>
      <c r="Q521" s="208"/>
      <c r="R521" s="208"/>
    </row>
    <row r="522" spans="1:21" s="12" customFormat="1" ht="15" x14ac:dyDescent="0.25">
      <c r="A522" s="76" t="s">
        <v>60</v>
      </c>
      <c r="B522" s="352" t="s">
        <v>74</v>
      </c>
      <c r="C522" s="352"/>
      <c r="D522" s="352"/>
      <c r="E522" s="352"/>
      <c r="F522" s="352"/>
      <c r="G522" s="352"/>
      <c r="H522" s="63"/>
      <c r="I522" s="103"/>
      <c r="K522" s="120" t="s">
        <v>67</v>
      </c>
      <c r="L522" s="120"/>
      <c r="M522" s="2"/>
    </row>
    <row r="523" spans="1:21" s="12" customFormat="1" ht="15" x14ac:dyDescent="0.25">
      <c r="A523" s="76" t="s">
        <v>134</v>
      </c>
      <c r="B523" s="141" t="s">
        <v>67</v>
      </c>
      <c r="C523" s="141"/>
      <c r="D523" s="141"/>
      <c r="E523" s="141"/>
      <c r="F523" s="141"/>
      <c r="G523" s="141"/>
      <c r="H523" s="63"/>
      <c r="I523" s="103"/>
      <c r="K523" s="120" t="s">
        <v>67</v>
      </c>
      <c r="L523" s="120"/>
      <c r="M523" s="2"/>
    </row>
    <row r="524" spans="1:21" s="12" customFormat="1" ht="15.75" customHeight="1" x14ac:dyDescent="0.25">
      <c r="A524" s="76" t="s">
        <v>135</v>
      </c>
      <c r="B524" s="141" t="s">
        <v>67</v>
      </c>
      <c r="C524" s="141"/>
      <c r="D524" s="141"/>
      <c r="E524" s="141"/>
      <c r="F524" s="141"/>
      <c r="G524" s="141"/>
      <c r="H524" s="63"/>
      <c r="I524" s="103"/>
      <c r="K524" s="120" t="s">
        <v>67</v>
      </c>
      <c r="L524" s="120"/>
      <c r="M524" s="2"/>
    </row>
    <row r="525" spans="1:21" s="12" customFormat="1" ht="15.75" customHeight="1" x14ac:dyDescent="0.25">
      <c r="A525" s="76" t="s">
        <v>136</v>
      </c>
      <c r="B525" s="141" t="s">
        <v>67</v>
      </c>
      <c r="C525" s="141"/>
      <c r="D525" s="141"/>
      <c r="E525" s="141"/>
      <c r="F525" s="141"/>
      <c r="G525" s="141"/>
      <c r="H525" s="63"/>
      <c r="I525" s="103"/>
      <c r="K525" s="120" t="s">
        <v>67</v>
      </c>
      <c r="L525" s="120"/>
      <c r="M525" s="2"/>
      <c r="T525" s="140"/>
      <c r="U525" s="140"/>
    </row>
    <row r="526" spans="1:21" customFormat="1" ht="15" x14ac:dyDescent="0.25">
      <c r="A526" s="76" t="s">
        <v>137</v>
      </c>
      <c r="B526" s="141" t="str">
        <f>IF(B517=$N$4,"Yes","No")</f>
        <v>No</v>
      </c>
      <c r="C526" s="141"/>
      <c r="D526" s="141"/>
      <c r="E526" s="141"/>
      <c r="F526" s="141"/>
      <c r="G526" s="141"/>
      <c r="H526" s="92"/>
      <c r="I526" s="102"/>
      <c r="J526" s="12"/>
      <c r="K526" s="120" t="s">
        <v>67</v>
      </c>
      <c r="L526" s="120"/>
      <c r="M526" s="2"/>
      <c r="N526" s="140"/>
      <c r="O526" s="140"/>
      <c r="P526" s="140"/>
      <c r="Q526" s="140"/>
      <c r="R526" s="140"/>
      <c r="S526" s="140"/>
      <c r="T526" s="12"/>
      <c r="U526" s="12"/>
    </row>
    <row r="527" spans="1:21" s="12" customFormat="1" ht="15.75" customHeight="1" x14ac:dyDescent="0.25">
      <c r="A527" s="77" t="s">
        <v>138</v>
      </c>
      <c r="B527" s="29" t="s">
        <v>12</v>
      </c>
      <c r="C527" s="141"/>
      <c r="D527" s="141"/>
      <c r="E527" s="141"/>
      <c r="F527" s="141"/>
      <c r="G527" s="141"/>
      <c r="H527" s="63"/>
      <c r="I527" s="103"/>
      <c r="J527" s="39"/>
      <c r="K527" s="120" t="s">
        <v>67</v>
      </c>
      <c r="L527" s="120"/>
      <c r="M527" s="2"/>
    </row>
    <row r="528" spans="1:21" s="12" customFormat="1" ht="15" customHeight="1" x14ac:dyDescent="0.25">
      <c r="A528" s="75" t="s">
        <v>69</v>
      </c>
      <c r="B528" s="352" t="s">
        <v>343</v>
      </c>
      <c r="C528" s="352"/>
      <c r="D528" s="352"/>
      <c r="E528" s="352"/>
      <c r="F528" s="352"/>
      <c r="G528" s="352"/>
      <c r="H528" s="63"/>
      <c r="I528" s="103"/>
      <c r="K528" s="120" t="s">
        <v>197</v>
      </c>
      <c r="L528" s="120"/>
      <c r="M528" s="2"/>
    </row>
    <row r="529" spans="1:21" s="12" customFormat="1" ht="15.75" customHeight="1" thickBot="1" x14ac:dyDescent="0.25">
      <c r="A529" s="78"/>
      <c r="B529" s="141"/>
      <c r="C529" s="141"/>
      <c r="D529" s="141"/>
      <c r="E529" s="141"/>
      <c r="F529" s="141"/>
      <c r="G529" s="141"/>
      <c r="H529" s="63"/>
      <c r="I529" s="103"/>
      <c r="K529" s="120" t="s">
        <v>67</v>
      </c>
      <c r="L529" s="120"/>
      <c r="M529" s="2"/>
    </row>
    <row r="530" spans="1:21" s="12" customFormat="1" ht="30" customHeight="1" thickBot="1" x14ac:dyDescent="0.3">
      <c r="A530" s="164" t="s">
        <v>222</v>
      </c>
      <c r="B530" s="355" t="s">
        <v>345</v>
      </c>
      <c r="C530" s="356"/>
      <c r="D530" s="356"/>
      <c r="E530" s="356"/>
      <c r="F530" s="356"/>
      <c r="G530" s="356"/>
      <c r="H530" s="357"/>
      <c r="I530" s="103"/>
      <c r="K530" s="120" t="s">
        <v>197</v>
      </c>
      <c r="L530" s="120"/>
      <c r="M530" s="2"/>
    </row>
    <row r="531" spans="1:21" s="12" customFormat="1" ht="13.5" customHeight="1" x14ac:dyDescent="0.25">
      <c r="A531" s="75" t="s">
        <v>60</v>
      </c>
      <c r="B531" s="141" t="s">
        <v>124</v>
      </c>
      <c r="C531" s="141"/>
      <c r="D531" s="141"/>
      <c r="E531" s="141"/>
      <c r="F531" s="141"/>
      <c r="G531" s="141"/>
      <c r="H531" s="63"/>
      <c r="I531" s="103"/>
      <c r="K531" s="120" t="s">
        <v>67</v>
      </c>
      <c r="L531" s="120"/>
      <c r="M531" s="2"/>
    </row>
    <row r="532" spans="1:21" s="12" customFormat="1" ht="29.25" x14ac:dyDescent="0.25">
      <c r="A532" s="75"/>
      <c r="B532" s="34" t="str">
        <f>CONCATENATE($O$2&amp;": "&amp;VLOOKUP($B531,$N$3:$U$25,2,0))</f>
        <v>Font: Arial</v>
      </c>
      <c r="C532" s="34" t="str">
        <f>CONCATENATE($P$2&amp;": "&amp;VLOOKUP($B531,$N$3:$U$25,3,0))</f>
        <v>T-face: Normal</v>
      </c>
      <c r="D532" s="34" t="str">
        <f>CONCATENATE($Q$2&amp;": "&amp;VLOOKUP($B531,$N$3:$U$25,4,0))</f>
        <v>Font size: 11</v>
      </c>
      <c r="E532" s="34" t="str">
        <f>CONCATENATE($R$2&amp;": "&amp;VLOOKUP($B531,$N$3:$U$25,5,0))</f>
        <v>Row height: Dependant</v>
      </c>
      <c r="F532" s="34" t="str">
        <f>CONCATENATE($S$2&amp;": "&amp;VLOOKUP($B531,$N$3:$U$25,6,0))</f>
        <v>Text col: Black</v>
      </c>
      <c r="G532" s="34" t="str">
        <f>CONCATENATE($T$2&amp;": "&amp;VLOOKUP($B531,$N$3:$U$25,7,0))</f>
        <v>BG col: Sky blue</v>
      </c>
      <c r="H532" s="90" t="str">
        <f>CONCATENATE($U$2&amp;": "&amp;VLOOKUP($B531,$N$3:$U$25,8,0))</f>
        <v>Just: Left/Centre</v>
      </c>
      <c r="I532" s="103"/>
      <c r="K532" s="120" t="s">
        <v>67</v>
      </c>
      <c r="L532" s="120"/>
      <c r="M532" s="2"/>
    </row>
    <row r="533" spans="1:21" s="12" customFormat="1" ht="15" x14ac:dyDescent="0.25">
      <c r="A533" s="75" t="s">
        <v>61</v>
      </c>
      <c r="B533" s="141" t="s">
        <v>340</v>
      </c>
      <c r="C533" s="141"/>
      <c r="D533" s="141"/>
      <c r="E533" s="141"/>
      <c r="F533" s="141"/>
      <c r="G533" s="141"/>
      <c r="H533" s="63"/>
      <c r="I533" s="103"/>
      <c r="K533" s="120" t="s">
        <v>197</v>
      </c>
      <c r="L533" s="120"/>
      <c r="M533" s="2"/>
    </row>
    <row r="534" spans="1:21" s="12" customFormat="1" ht="15" x14ac:dyDescent="0.25">
      <c r="A534" s="75" t="s">
        <v>62</v>
      </c>
      <c r="B534" s="152"/>
      <c r="C534" s="141"/>
      <c r="D534" s="141"/>
      <c r="E534" s="141"/>
      <c r="F534" s="141"/>
      <c r="G534" s="141"/>
      <c r="H534" s="63"/>
      <c r="I534" s="103"/>
      <c r="K534" s="120" t="s">
        <v>197</v>
      </c>
      <c r="L534" s="120"/>
      <c r="M534" s="2"/>
      <c r="T534"/>
      <c r="U534"/>
    </row>
    <row r="535" spans="1:21" s="12" customFormat="1" ht="15" x14ac:dyDescent="0.25">
      <c r="A535" s="76" t="s">
        <v>63</v>
      </c>
      <c r="B535" s="141" t="s">
        <v>338</v>
      </c>
      <c r="C535" s="141"/>
      <c r="D535" s="141"/>
      <c r="E535" s="141"/>
      <c r="F535" s="141"/>
      <c r="G535" s="141"/>
      <c r="H535" s="63"/>
      <c r="I535" s="103"/>
      <c r="K535" s="120" t="s">
        <v>67</v>
      </c>
      <c r="L535" s="120"/>
      <c r="M535" s="2"/>
      <c r="N535" s="40"/>
      <c r="O535" s="43"/>
      <c r="P535" s="43"/>
      <c r="Q535" s="43"/>
      <c r="R535" s="43"/>
      <c r="S535" s="40"/>
    </row>
    <row r="536" spans="1:21" s="12" customFormat="1" ht="15" x14ac:dyDescent="0.25">
      <c r="A536" s="76" t="s">
        <v>60</v>
      </c>
      <c r="B536" s="352" t="s">
        <v>130</v>
      </c>
      <c r="C536" s="352"/>
      <c r="D536" s="352"/>
      <c r="E536" s="352"/>
      <c r="F536" s="352"/>
      <c r="G536" s="352"/>
      <c r="H536" s="63"/>
      <c r="I536" s="103"/>
      <c r="K536" s="120" t="s">
        <v>67</v>
      </c>
      <c r="L536" s="120"/>
      <c r="M536" s="2"/>
    </row>
    <row r="537" spans="1:21" s="12" customFormat="1" ht="15" x14ac:dyDescent="0.25">
      <c r="A537" s="76" t="s">
        <v>134</v>
      </c>
      <c r="B537" s="28">
        <v>0</v>
      </c>
      <c r="C537" s="152"/>
      <c r="D537" s="152"/>
      <c r="E537" s="152"/>
      <c r="F537" s="152"/>
      <c r="G537" s="152"/>
      <c r="H537" s="63"/>
      <c r="I537" s="103"/>
      <c r="K537" s="120" t="s">
        <v>197</v>
      </c>
      <c r="L537" s="120"/>
      <c r="M537" s="2"/>
    </row>
    <row r="538" spans="1:21" s="12" customFormat="1" ht="15.75" customHeight="1" x14ac:dyDescent="0.25">
      <c r="A538" s="76" t="s">
        <v>135</v>
      </c>
      <c r="B538" s="28">
        <v>999999.99</v>
      </c>
      <c r="C538" s="152"/>
      <c r="D538" s="152"/>
      <c r="E538" s="152"/>
      <c r="F538" s="152"/>
      <c r="G538" s="152"/>
      <c r="H538" s="63"/>
      <c r="I538" s="103"/>
      <c r="K538" s="120" t="s">
        <v>197</v>
      </c>
      <c r="L538" s="120"/>
      <c r="M538" s="2"/>
    </row>
    <row r="539" spans="1:21" s="12" customFormat="1" ht="15.75" customHeight="1" x14ac:dyDescent="0.25">
      <c r="A539" s="76" t="s">
        <v>136</v>
      </c>
      <c r="B539" s="351" t="s">
        <v>347</v>
      </c>
      <c r="C539" s="351"/>
      <c r="D539" s="351"/>
      <c r="E539" s="351"/>
      <c r="F539" s="351"/>
      <c r="G539" s="351"/>
      <c r="H539" s="63"/>
      <c r="I539" s="103"/>
      <c r="K539" s="120" t="s">
        <v>197</v>
      </c>
      <c r="L539" s="120"/>
      <c r="M539" s="2"/>
    </row>
    <row r="540" spans="1:21" s="12" customFormat="1" ht="15.75" customHeight="1" x14ac:dyDescent="0.25">
      <c r="A540" s="76" t="s">
        <v>137</v>
      </c>
      <c r="B540" s="152" t="s">
        <v>67</v>
      </c>
      <c r="C540" s="152"/>
      <c r="D540" s="152"/>
      <c r="E540" s="152"/>
      <c r="F540" s="152"/>
      <c r="G540" s="152"/>
      <c r="H540" s="63"/>
      <c r="I540" s="103"/>
      <c r="K540" s="120" t="s">
        <v>67</v>
      </c>
      <c r="L540" s="120"/>
      <c r="M540" s="2"/>
    </row>
    <row r="541" spans="1:21" customFormat="1" ht="30" x14ac:dyDescent="0.25">
      <c r="A541" s="77" t="s">
        <v>138</v>
      </c>
      <c r="B541" s="141" t="s">
        <v>13</v>
      </c>
      <c r="C541" s="141"/>
      <c r="D541" s="141"/>
      <c r="E541" s="141"/>
      <c r="F541" s="141"/>
      <c r="G541" s="141"/>
      <c r="H541" s="92"/>
      <c r="I541" s="102"/>
      <c r="J541" s="12"/>
      <c r="K541" s="120" t="s">
        <v>67</v>
      </c>
      <c r="L541" s="120"/>
      <c r="M541" s="2"/>
      <c r="N541" s="12"/>
      <c r="O541" s="12"/>
      <c r="P541" s="12"/>
      <c r="Q541" s="12"/>
      <c r="R541" s="12"/>
      <c r="S541" s="12"/>
      <c r="T541" s="12"/>
      <c r="U541" s="12"/>
    </row>
    <row r="542" spans="1:21" s="12" customFormat="1" ht="57.75" customHeight="1" x14ac:dyDescent="0.25">
      <c r="A542" s="75" t="s">
        <v>69</v>
      </c>
      <c r="B542" s="352" t="s">
        <v>401</v>
      </c>
      <c r="C542" s="352"/>
      <c r="D542" s="352"/>
      <c r="E542" s="352"/>
      <c r="F542" s="352"/>
      <c r="G542" s="352"/>
      <c r="H542" s="63"/>
      <c r="I542" s="103"/>
      <c r="J542" s="39"/>
      <c r="K542" s="120" t="s">
        <v>197</v>
      </c>
      <c r="L542" s="120"/>
      <c r="M542" s="2"/>
    </row>
    <row r="543" spans="1:21" s="12" customFormat="1" ht="15.75" customHeight="1" thickBot="1" x14ac:dyDescent="0.25">
      <c r="A543" s="78"/>
      <c r="B543" s="141"/>
      <c r="C543" s="141"/>
      <c r="D543" s="141"/>
      <c r="E543" s="141"/>
      <c r="F543" s="141"/>
      <c r="G543" s="141"/>
      <c r="H543" s="63"/>
      <c r="I543" s="103"/>
      <c r="K543" s="120" t="s">
        <v>67</v>
      </c>
      <c r="L543" s="120"/>
      <c r="M543" s="2"/>
    </row>
    <row r="544" spans="1:21" s="12" customFormat="1" ht="15.75" thickBot="1" x14ac:dyDescent="0.3">
      <c r="A544" s="164" t="s">
        <v>185</v>
      </c>
      <c r="B544" s="355" t="s">
        <v>341</v>
      </c>
      <c r="C544" s="356"/>
      <c r="D544" s="356"/>
      <c r="E544" s="356"/>
      <c r="F544" s="356"/>
      <c r="G544" s="356"/>
      <c r="H544" s="357"/>
      <c r="I544" s="103"/>
      <c r="K544" s="120" t="s">
        <v>197</v>
      </c>
      <c r="L544" s="120"/>
      <c r="M544" s="2"/>
    </row>
    <row r="545" spans="1:21" s="12" customFormat="1" ht="13.5" customHeight="1" x14ac:dyDescent="0.25">
      <c r="A545" s="75" t="s">
        <v>60</v>
      </c>
      <c r="B545" s="152" t="s">
        <v>212</v>
      </c>
      <c r="C545" s="152"/>
      <c r="D545" s="152"/>
      <c r="E545" s="152"/>
      <c r="F545" s="152"/>
      <c r="G545" s="152"/>
      <c r="H545" s="63"/>
      <c r="I545" s="103"/>
      <c r="K545" s="120" t="s">
        <v>67</v>
      </c>
      <c r="L545" s="120"/>
      <c r="M545" s="2"/>
    </row>
    <row r="546" spans="1:21" s="140" customFormat="1" ht="29.25" x14ac:dyDescent="0.25">
      <c r="A546" s="74"/>
      <c r="B546" s="34" t="str">
        <f>CONCATENATE($O$2&amp;": "&amp;VLOOKUP($B545,$N$3:$U$25,2,0))</f>
        <v>Font: Arial</v>
      </c>
      <c r="C546" s="34" t="str">
        <f>CONCATENATE($P$2&amp;": "&amp;VLOOKUP($B545,$N$3:$U$25,3,0))</f>
        <v>T-face: Normal</v>
      </c>
      <c r="D546" s="34" t="str">
        <f>CONCATENATE($Q$2&amp;": "&amp;VLOOKUP($B545,$N$3:$U$25,4,0))</f>
        <v>Font size: 11</v>
      </c>
      <c r="E546" s="34" t="str">
        <f>CONCATENATE($R$2&amp;": "&amp;VLOOKUP($B545,$N$3:$U$25,5,0))</f>
        <v>Row height: 24.75</v>
      </c>
      <c r="F546" s="34" t="str">
        <f>CONCATENATE($S$2&amp;": "&amp;VLOOKUP($B545,$N$3:$U$25,6,0))</f>
        <v>Text col: Black</v>
      </c>
      <c r="G546" s="34" t="str">
        <f>CONCATENATE($T$2&amp;": "&amp;VLOOKUP($B545,$N$3:$U$25,7,0))</f>
        <v>BG col: White</v>
      </c>
      <c r="H546" s="90" t="str">
        <f>CONCATENATE($U$2&amp;": "&amp;VLOOKUP($B545,$N$3:$U$25,8,0))</f>
        <v>Just: Left</v>
      </c>
      <c r="I546" s="105"/>
      <c r="J546" s="12"/>
      <c r="K546" s="120" t="s">
        <v>67</v>
      </c>
      <c r="L546" s="120"/>
      <c r="M546" s="2"/>
      <c r="N546" s="40"/>
      <c r="O546" s="43"/>
      <c r="P546" s="43"/>
      <c r="Q546" s="43"/>
      <c r="R546" s="43"/>
      <c r="S546" s="40"/>
      <c r="T546" s="12"/>
      <c r="U546" s="12"/>
    </row>
    <row r="547" spans="1:21" s="12" customFormat="1" ht="32.25" customHeight="1" x14ac:dyDescent="0.25">
      <c r="A547" s="74" t="s">
        <v>131</v>
      </c>
      <c r="B547" s="358" t="s">
        <v>273</v>
      </c>
      <c r="C547" s="352"/>
      <c r="D547" s="352"/>
      <c r="E547" s="352"/>
      <c r="F547" s="352"/>
      <c r="G547" s="352"/>
      <c r="H547" s="63"/>
      <c r="I547" s="103"/>
      <c r="J547" s="140"/>
      <c r="K547" s="120" t="s">
        <v>197</v>
      </c>
      <c r="L547" s="120"/>
      <c r="M547" s="208"/>
    </row>
    <row r="548" spans="1:21" s="12" customFormat="1" ht="15" customHeight="1" x14ac:dyDescent="0.25">
      <c r="A548" s="75" t="s">
        <v>62</v>
      </c>
      <c r="B548" s="152" t="s">
        <v>454</v>
      </c>
      <c r="C548" s="152"/>
      <c r="D548" s="152"/>
      <c r="E548" s="152"/>
      <c r="F548" s="152"/>
      <c r="G548" s="152"/>
      <c r="H548" s="63"/>
      <c r="I548" s="103"/>
      <c r="K548" s="120" t="s">
        <v>197</v>
      </c>
      <c r="L548" s="120"/>
      <c r="M548" s="2"/>
    </row>
    <row r="549" spans="1:21" s="12" customFormat="1" ht="15" x14ac:dyDescent="0.25">
      <c r="A549" s="76" t="s">
        <v>63</v>
      </c>
      <c r="B549" s="152" t="s">
        <v>358</v>
      </c>
      <c r="C549" s="152"/>
      <c r="D549" s="152"/>
      <c r="E549" s="152"/>
      <c r="F549" s="152"/>
      <c r="G549" s="152"/>
      <c r="H549" s="63"/>
      <c r="I549" s="103"/>
      <c r="K549" s="120" t="s">
        <v>67</v>
      </c>
      <c r="L549" s="120"/>
      <c r="M549" s="2"/>
      <c r="N549" s="208"/>
      <c r="O549" s="208"/>
      <c r="P549" s="208"/>
      <c r="Q549" s="208"/>
      <c r="R549" s="208"/>
    </row>
    <row r="550" spans="1:21" s="12" customFormat="1" ht="15" x14ac:dyDescent="0.25">
      <c r="A550" s="76" t="s">
        <v>60</v>
      </c>
      <c r="B550" s="352" t="s">
        <v>74</v>
      </c>
      <c r="C550" s="352"/>
      <c r="D550" s="352"/>
      <c r="E550" s="352"/>
      <c r="F550" s="352"/>
      <c r="G550" s="352"/>
      <c r="H550" s="63"/>
      <c r="I550" s="103"/>
      <c r="K550" s="120" t="s">
        <v>67</v>
      </c>
      <c r="L550" s="120"/>
      <c r="M550" s="2"/>
    </row>
    <row r="551" spans="1:21" s="12" customFormat="1" ht="15" x14ac:dyDescent="0.25">
      <c r="A551" s="76" t="s">
        <v>134</v>
      </c>
      <c r="B551" s="152" t="s">
        <v>67</v>
      </c>
      <c r="C551" s="152"/>
      <c r="D551" s="152"/>
      <c r="E551" s="152"/>
      <c r="F551" s="152"/>
      <c r="G551" s="152"/>
      <c r="H551" s="63"/>
      <c r="I551" s="103"/>
      <c r="K551" s="120" t="s">
        <v>67</v>
      </c>
      <c r="L551" s="120"/>
      <c r="M551" s="2"/>
    </row>
    <row r="552" spans="1:21" s="12" customFormat="1" ht="15.75" customHeight="1" x14ac:dyDescent="0.25">
      <c r="A552" s="76" t="s">
        <v>135</v>
      </c>
      <c r="B552" s="152" t="s">
        <v>67</v>
      </c>
      <c r="C552" s="152"/>
      <c r="D552" s="152"/>
      <c r="E552" s="152"/>
      <c r="F552" s="152"/>
      <c r="G552" s="152"/>
      <c r="H552" s="63"/>
      <c r="I552" s="103"/>
      <c r="K552" s="120" t="s">
        <v>67</v>
      </c>
      <c r="L552" s="120"/>
      <c r="M552" s="2"/>
    </row>
    <row r="553" spans="1:21" s="12" customFormat="1" ht="15.75" customHeight="1" x14ac:dyDescent="0.25">
      <c r="A553" s="76" t="s">
        <v>136</v>
      </c>
      <c r="B553" s="152" t="s">
        <v>67</v>
      </c>
      <c r="C553" s="152"/>
      <c r="D553" s="152"/>
      <c r="E553" s="152"/>
      <c r="F553" s="152"/>
      <c r="G553" s="152"/>
      <c r="H553" s="63"/>
      <c r="I553" s="103"/>
      <c r="K553" s="120" t="s">
        <v>67</v>
      </c>
      <c r="L553" s="120"/>
      <c r="M553" s="2"/>
      <c r="T553" s="140"/>
      <c r="U553" s="140"/>
    </row>
    <row r="554" spans="1:21" customFormat="1" ht="15" x14ac:dyDescent="0.25">
      <c r="A554" s="76" t="s">
        <v>137</v>
      </c>
      <c r="B554" s="152" t="str">
        <f>IF(B545=$N$4,"Yes","No")</f>
        <v>No</v>
      </c>
      <c r="C554" s="152"/>
      <c r="D554" s="152"/>
      <c r="E554" s="152"/>
      <c r="F554" s="152"/>
      <c r="G554" s="152"/>
      <c r="H554" s="92"/>
      <c r="I554" s="102"/>
      <c r="J554" s="12"/>
      <c r="K554" s="120" t="s">
        <v>67</v>
      </c>
      <c r="L554" s="120"/>
      <c r="M554" s="2"/>
      <c r="N554" s="140"/>
      <c r="O554" s="140"/>
      <c r="P554" s="140"/>
      <c r="Q554" s="140"/>
      <c r="R554" s="140"/>
      <c r="S554" s="140"/>
      <c r="T554" s="12"/>
      <c r="U554" s="12"/>
    </row>
    <row r="555" spans="1:21" s="12" customFormat="1" ht="15.75" customHeight="1" x14ac:dyDescent="0.25">
      <c r="A555" s="77" t="s">
        <v>138</v>
      </c>
      <c r="B555" s="29" t="s">
        <v>12</v>
      </c>
      <c r="C555" s="152"/>
      <c r="D555" s="152"/>
      <c r="E555" s="152"/>
      <c r="F555" s="152"/>
      <c r="G555" s="152"/>
      <c r="H555" s="63"/>
      <c r="I555" s="103"/>
      <c r="J555" s="39"/>
      <c r="K555" s="120" t="s">
        <v>67</v>
      </c>
      <c r="L555" s="120"/>
      <c r="M555" s="2"/>
    </row>
    <row r="556" spans="1:21" s="12" customFormat="1" ht="15" customHeight="1" x14ac:dyDescent="0.25">
      <c r="A556" s="75" t="s">
        <v>69</v>
      </c>
      <c r="B556" s="352" t="s">
        <v>342</v>
      </c>
      <c r="C556" s="352"/>
      <c r="D556" s="352"/>
      <c r="E556" s="352"/>
      <c r="F556" s="352"/>
      <c r="G556" s="352"/>
      <c r="H556" s="63"/>
      <c r="I556" s="103"/>
      <c r="K556" s="120" t="s">
        <v>197</v>
      </c>
      <c r="L556" s="120"/>
      <c r="M556" s="2"/>
    </row>
    <row r="557" spans="1:21" s="12" customFormat="1" ht="15.75" customHeight="1" thickBot="1" x14ac:dyDescent="0.25">
      <c r="A557" s="78"/>
      <c r="B557" s="152"/>
      <c r="C557" s="152"/>
      <c r="D557" s="152"/>
      <c r="E557" s="152"/>
      <c r="F557" s="152"/>
      <c r="G557" s="152"/>
      <c r="H557" s="63"/>
      <c r="I557" s="103"/>
      <c r="K557" s="120" t="s">
        <v>67</v>
      </c>
      <c r="L557" s="120"/>
      <c r="M557" s="2"/>
    </row>
    <row r="558" spans="1:21" s="12" customFormat="1" ht="30" customHeight="1" thickBot="1" x14ac:dyDescent="0.3">
      <c r="A558" s="164" t="s">
        <v>418</v>
      </c>
      <c r="B558" s="355" t="s">
        <v>344</v>
      </c>
      <c r="C558" s="356"/>
      <c r="D558" s="356"/>
      <c r="E558" s="356"/>
      <c r="F558" s="356"/>
      <c r="G558" s="356"/>
      <c r="H558" s="357"/>
      <c r="I558" s="103"/>
      <c r="K558" s="120" t="s">
        <v>197</v>
      </c>
      <c r="L558" s="120"/>
      <c r="M558" s="2"/>
    </row>
    <row r="559" spans="1:21" s="12" customFormat="1" ht="13.5" customHeight="1" x14ac:dyDescent="0.25">
      <c r="A559" s="75" t="s">
        <v>60</v>
      </c>
      <c r="B559" s="152" t="s">
        <v>124</v>
      </c>
      <c r="C559" s="152"/>
      <c r="D559" s="152"/>
      <c r="E559" s="152"/>
      <c r="F559" s="152"/>
      <c r="G559" s="152"/>
      <c r="H559" s="63"/>
      <c r="I559" s="103"/>
      <c r="K559" s="120" t="s">
        <v>67</v>
      </c>
      <c r="L559" s="120"/>
      <c r="M559" s="2"/>
    </row>
    <row r="560" spans="1:21" s="12" customFormat="1" ht="29.25" x14ac:dyDescent="0.25">
      <c r="A560" s="75"/>
      <c r="B560" s="34" t="str">
        <f>CONCATENATE($O$2&amp;": "&amp;VLOOKUP($B559,$N$3:$U$25,2,0))</f>
        <v>Font: Arial</v>
      </c>
      <c r="C560" s="34" t="str">
        <f>CONCATENATE($P$2&amp;": "&amp;VLOOKUP($B559,$N$3:$U$25,3,0))</f>
        <v>T-face: Normal</v>
      </c>
      <c r="D560" s="34" t="str">
        <f>CONCATENATE($Q$2&amp;": "&amp;VLOOKUP($B559,$N$3:$U$25,4,0))</f>
        <v>Font size: 11</v>
      </c>
      <c r="E560" s="34" t="str">
        <f>CONCATENATE($R$2&amp;": "&amp;VLOOKUP($B559,$N$3:$U$25,5,0))</f>
        <v>Row height: Dependant</v>
      </c>
      <c r="F560" s="34" t="str">
        <f>CONCATENATE($S$2&amp;": "&amp;VLOOKUP($B559,$N$3:$U$25,6,0))</f>
        <v>Text col: Black</v>
      </c>
      <c r="G560" s="34" t="str">
        <f>CONCATENATE($T$2&amp;": "&amp;VLOOKUP($B559,$N$3:$U$25,7,0))</f>
        <v>BG col: Sky blue</v>
      </c>
      <c r="H560" s="90" t="str">
        <f>CONCATENATE($U$2&amp;": "&amp;VLOOKUP($B559,$N$3:$U$25,8,0))</f>
        <v>Just: Left/Centre</v>
      </c>
      <c r="I560" s="103"/>
      <c r="K560" s="120" t="s">
        <v>67</v>
      </c>
      <c r="L560" s="120"/>
      <c r="M560" s="2"/>
    </row>
    <row r="561" spans="1:21" s="12" customFormat="1" ht="15" x14ac:dyDescent="0.25">
      <c r="A561" s="75" t="s">
        <v>61</v>
      </c>
      <c r="B561" s="152" t="s">
        <v>346</v>
      </c>
      <c r="C561" s="152"/>
      <c r="D561" s="152"/>
      <c r="E561" s="152"/>
      <c r="F561" s="152"/>
      <c r="G561" s="152"/>
      <c r="H561" s="63"/>
      <c r="I561" s="103"/>
      <c r="K561" s="120" t="s">
        <v>197</v>
      </c>
      <c r="L561" s="120"/>
      <c r="M561" s="2"/>
    </row>
    <row r="562" spans="1:21" s="12" customFormat="1" ht="15" x14ac:dyDescent="0.25">
      <c r="A562" s="75" t="s">
        <v>62</v>
      </c>
      <c r="B562" s="152"/>
      <c r="C562" s="152"/>
      <c r="D562" s="152"/>
      <c r="E562" s="152"/>
      <c r="F562" s="152"/>
      <c r="G562" s="152"/>
      <c r="H562" s="63"/>
      <c r="I562" s="103"/>
      <c r="K562" s="120" t="s">
        <v>197</v>
      </c>
      <c r="L562" s="120"/>
      <c r="M562" s="2"/>
      <c r="T562"/>
      <c r="U562"/>
    </row>
    <row r="563" spans="1:21" s="12" customFormat="1" ht="15" x14ac:dyDescent="0.25">
      <c r="A563" s="76" t="s">
        <v>63</v>
      </c>
      <c r="B563" s="152" t="s">
        <v>338</v>
      </c>
      <c r="C563" s="152"/>
      <c r="D563" s="152"/>
      <c r="E563" s="152"/>
      <c r="F563" s="152"/>
      <c r="G563" s="152"/>
      <c r="H563" s="63"/>
      <c r="I563" s="103"/>
      <c r="K563" s="120" t="s">
        <v>67</v>
      </c>
      <c r="L563" s="120"/>
      <c r="M563" s="2"/>
      <c r="N563" s="40"/>
      <c r="O563" s="43"/>
      <c r="P563" s="43"/>
      <c r="Q563" s="43"/>
      <c r="R563" s="43"/>
      <c r="S563" s="40"/>
    </row>
    <row r="564" spans="1:21" s="12" customFormat="1" ht="15" x14ac:dyDescent="0.25">
      <c r="A564" s="76" t="s">
        <v>60</v>
      </c>
      <c r="B564" s="352" t="s">
        <v>130</v>
      </c>
      <c r="C564" s="352"/>
      <c r="D564" s="352"/>
      <c r="E564" s="352"/>
      <c r="F564" s="352"/>
      <c r="G564" s="352"/>
      <c r="H564" s="63"/>
      <c r="I564" s="103"/>
      <c r="K564" s="120" t="s">
        <v>67</v>
      </c>
      <c r="L564" s="120"/>
      <c r="M564" s="2"/>
    </row>
    <row r="565" spans="1:21" s="12" customFormat="1" ht="15" x14ac:dyDescent="0.25">
      <c r="A565" s="76" t="s">
        <v>134</v>
      </c>
      <c r="B565" s="28">
        <v>0</v>
      </c>
      <c r="C565" s="152"/>
      <c r="D565" s="152"/>
      <c r="E565" s="152"/>
      <c r="F565" s="152"/>
      <c r="G565" s="152"/>
      <c r="H565" s="63"/>
      <c r="I565" s="103"/>
      <c r="K565" s="120" t="s">
        <v>197</v>
      </c>
      <c r="L565" s="120"/>
      <c r="M565" s="2"/>
    </row>
    <row r="566" spans="1:21" s="12" customFormat="1" ht="15.75" customHeight="1" x14ac:dyDescent="0.25">
      <c r="A566" s="76" t="s">
        <v>135</v>
      </c>
      <c r="B566" s="28">
        <v>999999.99</v>
      </c>
      <c r="C566" s="152"/>
      <c r="D566" s="152"/>
      <c r="E566" s="152"/>
      <c r="F566" s="152"/>
      <c r="G566" s="152"/>
      <c r="H566" s="63"/>
      <c r="I566" s="103"/>
      <c r="K566" s="120" t="s">
        <v>197</v>
      </c>
      <c r="L566" s="120"/>
      <c r="M566" s="2"/>
    </row>
    <row r="567" spans="1:21" s="12" customFormat="1" ht="15.75" customHeight="1" x14ac:dyDescent="0.25">
      <c r="A567" s="76" t="s">
        <v>136</v>
      </c>
      <c r="B567" s="351" t="s">
        <v>348</v>
      </c>
      <c r="C567" s="351"/>
      <c r="D567" s="351"/>
      <c r="E567" s="351"/>
      <c r="F567" s="351"/>
      <c r="G567" s="351"/>
      <c r="H567" s="63"/>
      <c r="I567" s="103"/>
      <c r="K567" s="120" t="s">
        <v>197</v>
      </c>
      <c r="L567" s="120"/>
      <c r="M567" s="2"/>
    </row>
    <row r="568" spans="1:21" s="12" customFormat="1" ht="15.75" customHeight="1" x14ac:dyDescent="0.25">
      <c r="A568" s="76" t="s">
        <v>137</v>
      </c>
      <c r="B568" s="152" t="s">
        <v>67</v>
      </c>
      <c r="C568" s="152"/>
      <c r="D568" s="152"/>
      <c r="E568" s="152"/>
      <c r="F568" s="152"/>
      <c r="G568" s="152"/>
      <c r="H568" s="63"/>
      <c r="I568" s="103"/>
      <c r="K568" s="120" t="s">
        <v>67</v>
      </c>
      <c r="L568" s="120"/>
      <c r="M568" s="2"/>
    </row>
    <row r="569" spans="1:21" customFormat="1" ht="30" x14ac:dyDescent="0.25">
      <c r="A569" s="77" t="s">
        <v>138</v>
      </c>
      <c r="B569" s="152" t="s">
        <v>13</v>
      </c>
      <c r="C569" s="152"/>
      <c r="D569" s="152"/>
      <c r="E569" s="152"/>
      <c r="F569" s="152"/>
      <c r="G569" s="152"/>
      <c r="H569" s="92"/>
      <c r="I569" s="102"/>
      <c r="J569" s="12"/>
      <c r="K569" s="120" t="s">
        <v>67</v>
      </c>
      <c r="L569" s="120"/>
      <c r="M569" s="2"/>
      <c r="N569" s="12"/>
      <c r="O569" s="12"/>
      <c r="P569" s="12"/>
      <c r="Q569" s="12"/>
      <c r="R569" s="12"/>
      <c r="S569" s="12"/>
      <c r="T569" s="12"/>
      <c r="U569" s="12"/>
    </row>
    <row r="570" spans="1:21" s="12" customFormat="1" ht="57.75" customHeight="1" x14ac:dyDescent="0.25">
      <c r="A570" s="75" t="s">
        <v>69</v>
      </c>
      <c r="B570" s="352" t="s">
        <v>401</v>
      </c>
      <c r="C570" s="352"/>
      <c r="D570" s="352"/>
      <c r="E570" s="352"/>
      <c r="F570" s="352"/>
      <c r="G570" s="352"/>
      <c r="H570" s="63"/>
      <c r="I570" s="103"/>
      <c r="J570" s="39"/>
      <c r="K570" s="120" t="s">
        <v>197</v>
      </c>
      <c r="L570" s="120"/>
      <c r="M570" s="2"/>
    </row>
    <row r="571" spans="1:21" s="12" customFormat="1" ht="15.75" customHeight="1" thickBot="1" x14ac:dyDescent="0.25">
      <c r="A571" s="78"/>
      <c r="B571" s="152"/>
      <c r="C571" s="152"/>
      <c r="D571" s="152"/>
      <c r="E571" s="152"/>
      <c r="F571" s="152"/>
      <c r="G571" s="152"/>
      <c r="H571" s="63"/>
      <c r="I571" s="103"/>
      <c r="K571" s="120" t="s">
        <v>67</v>
      </c>
      <c r="L571" s="120"/>
      <c r="M571" s="2"/>
    </row>
    <row r="572" spans="1:21" s="12" customFormat="1" ht="15.75" customHeight="1" thickBot="1" x14ac:dyDescent="0.3">
      <c r="A572" s="164" t="s">
        <v>186</v>
      </c>
      <c r="B572" s="355" t="s">
        <v>276</v>
      </c>
      <c r="C572" s="356"/>
      <c r="D572" s="356"/>
      <c r="E572" s="356"/>
      <c r="F572" s="356"/>
      <c r="G572" s="356"/>
      <c r="H572" s="357"/>
      <c r="I572" s="103"/>
      <c r="K572" s="120" t="s">
        <v>197</v>
      </c>
      <c r="L572" s="120"/>
      <c r="M572" s="2"/>
    </row>
    <row r="573" spans="1:21" s="12" customFormat="1" ht="15" x14ac:dyDescent="0.25">
      <c r="A573" s="75" t="s">
        <v>60</v>
      </c>
      <c r="B573" s="141" t="s">
        <v>108</v>
      </c>
      <c r="C573" s="141"/>
      <c r="D573" s="141"/>
      <c r="E573" s="141"/>
      <c r="F573" s="141"/>
      <c r="G573" s="141"/>
      <c r="H573" s="63"/>
      <c r="I573" s="103"/>
      <c r="K573" s="120" t="s">
        <v>67</v>
      </c>
      <c r="L573" s="120"/>
      <c r="M573" s="2"/>
    </row>
    <row r="574" spans="1:21" s="140" customFormat="1" ht="29.25" x14ac:dyDescent="0.25">
      <c r="A574" s="74"/>
      <c r="B574" s="34" t="str">
        <f>CONCATENATE($O$2&amp;": "&amp;VLOOKUP($B573,$N$3:$U$25,2,0))</f>
        <v>Font: Arial</v>
      </c>
      <c r="C574" s="34" t="str">
        <f>CONCATENATE($P$2&amp;": "&amp;VLOOKUP($B573,$N$3:$U$25,3,0))</f>
        <v>T-face: Bold</v>
      </c>
      <c r="D574" s="34" t="str">
        <f>CONCATENATE($Q$2&amp;": "&amp;VLOOKUP($B573,$N$3:$U$25,4,0))</f>
        <v>Font size: 11</v>
      </c>
      <c r="E574" s="34" t="str">
        <f>CONCATENATE($R$2&amp;": "&amp;VLOOKUP($B573,$N$3:$U$25,5,0))</f>
        <v>Row height: 24.75</v>
      </c>
      <c r="F574" s="34" t="str">
        <f>CONCATENATE($S$2&amp;": "&amp;VLOOKUP($B573,$N$3:$U$25,6,0))</f>
        <v>Text col: Black</v>
      </c>
      <c r="G574" s="34" t="str">
        <f>CONCATENATE($T$2&amp;": "&amp;VLOOKUP($B573,$N$3:$U$25,7,0))</f>
        <v>BG col: White</v>
      </c>
      <c r="H574" s="90" t="str">
        <f>CONCATENATE($U$2&amp;": "&amp;VLOOKUP($B573,$N$3:$U$25,8,0))</f>
        <v>Just: Left</v>
      </c>
      <c r="I574" s="105"/>
      <c r="J574" s="12"/>
      <c r="K574" s="120" t="s">
        <v>67</v>
      </c>
      <c r="L574" s="120"/>
      <c r="M574" s="2"/>
      <c r="N574" s="12"/>
      <c r="O574" s="12"/>
      <c r="P574" s="12"/>
      <c r="Q574" s="12"/>
      <c r="R574" s="12"/>
      <c r="S574" s="12"/>
      <c r="T574" s="12"/>
      <c r="U574" s="12"/>
    </row>
    <row r="575" spans="1:21" s="12" customFormat="1" ht="15" x14ac:dyDescent="0.25">
      <c r="A575" s="75" t="s">
        <v>61</v>
      </c>
      <c r="B575" s="141" t="s">
        <v>286</v>
      </c>
      <c r="C575" s="141"/>
      <c r="D575" s="141"/>
      <c r="E575" s="141"/>
      <c r="F575" s="141"/>
      <c r="G575" s="141"/>
      <c r="H575" s="63"/>
      <c r="I575" s="103"/>
      <c r="J575" s="140"/>
      <c r="K575" s="120" t="s">
        <v>67</v>
      </c>
      <c r="L575" s="120"/>
      <c r="M575" s="2"/>
    </row>
    <row r="576" spans="1:21" s="12" customFormat="1" ht="15" x14ac:dyDescent="0.25">
      <c r="A576" s="75" t="s">
        <v>62</v>
      </c>
      <c r="B576" s="47" t="s">
        <v>235</v>
      </c>
      <c r="C576" s="47"/>
      <c r="D576" s="47"/>
      <c r="E576" s="47"/>
      <c r="F576" s="47"/>
      <c r="G576" s="47"/>
      <c r="H576" s="63"/>
      <c r="I576" s="103"/>
      <c r="K576" s="120" t="s">
        <v>197</v>
      </c>
      <c r="L576" s="120"/>
      <c r="M576" s="2"/>
      <c r="T576"/>
      <c r="U576"/>
    </row>
    <row r="577" spans="1:21" s="12" customFormat="1" ht="15" x14ac:dyDescent="0.25">
      <c r="A577" s="76" t="s">
        <v>63</v>
      </c>
      <c r="B577" s="141" t="s">
        <v>76</v>
      </c>
      <c r="C577" s="141"/>
      <c r="D577" s="141"/>
      <c r="E577" s="141"/>
      <c r="F577" s="141"/>
      <c r="G577" s="141"/>
      <c r="H577" s="63"/>
      <c r="I577" s="103"/>
      <c r="K577" s="120" t="s">
        <v>67</v>
      </c>
      <c r="L577" s="120"/>
      <c r="M577" s="2"/>
      <c r="N577" s="40"/>
      <c r="O577" s="43"/>
      <c r="P577" s="43"/>
      <c r="Q577" s="43"/>
      <c r="R577" s="43"/>
      <c r="S577" s="40"/>
    </row>
    <row r="578" spans="1:21" s="12" customFormat="1" ht="15" x14ac:dyDescent="0.25">
      <c r="A578" s="76" t="s">
        <v>60</v>
      </c>
      <c r="B578" s="352" t="s">
        <v>74</v>
      </c>
      <c r="C578" s="352"/>
      <c r="D578" s="352"/>
      <c r="E578" s="352"/>
      <c r="F578" s="352"/>
      <c r="G578" s="352"/>
      <c r="H578" s="63"/>
      <c r="I578" s="103"/>
      <c r="K578" s="120" t="s">
        <v>67</v>
      </c>
      <c r="L578" s="120"/>
      <c r="M578" s="2"/>
    </row>
    <row r="579" spans="1:21" s="12" customFormat="1" ht="15" x14ac:dyDescent="0.25">
      <c r="A579" s="76" t="s">
        <v>134</v>
      </c>
      <c r="B579" s="141" t="s">
        <v>67</v>
      </c>
      <c r="C579" s="141"/>
      <c r="D579" s="141"/>
      <c r="E579" s="141"/>
      <c r="F579" s="141"/>
      <c r="G579" s="141"/>
      <c r="H579" s="63"/>
      <c r="I579" s="103"/>
      <c r="K579" s="120" t="s">
        <v>67</v>
      </c>
      <c r="L579" s="120"/>
      <c r="M579" s="2"/>
    </row>
    <row r="580" spans="1:21" s="12" customFormat="1" ht="15" x14ac:dyDescent="0.25">
      <c r="A580" s="76" t="s">
        <v>135</v>
      </c>
      <c r="B580" s="141" t="s">
        <v>67</v>
      </c>
      <c r="C580" s="141"/>
      <c r="D580" s="141"/>
      <c r="E580" s="141"/>
      <c r="F580" s="141"/>
      <c r="G580" s="141"/>
      <c r="H580" s="63"/>
      <c r="I580" s="103"/>
      <c r="K580" s="120" t="s">
        <v>67</v>
      </c>
      <c r="L580" s="120"/>
      <c r="M580" s="2"/>
    </row>
    <row r="581" spans="1:21" s="12" customFormat="1" ht="15" x14ac:dyDescent="0.25">
      <c r="A581" s="76" t="s">
        <v>136</v>
      </c>
      <c r="B581" s="141" t="s">
        <v>67</v>
      </c>
      <c r="C581" s="141"/>
      <c r="D581" s="141"/>
      <c r="E581" s="141"/>
      <c r="F581" s="141"/>
      <c r="G581" s="141"/>
      <c r="H581" s="63"/>
      <c r="I581" s="103"/>
      <c r="K581" s="120" t="s">
        <v>67</v>
      </c>
      <c r="L581" s="120"/>
      <c r="M581" s="2"/>
      <c r="T581" s="140"/>
      <c r="U581" s="140"/>
    </row>
    <row r="582" spans="1:21" s="12" customFormat="1" ht="15" x14ac:dyDescent="0.25">
      <c r="A582" s="76" t="s">
        <v>137</v>
      </c>
      <c r="B582" s="29" t="s">
        <v>67</v>
      </c>
      <c r="C582" s="141"/>
      <c r="D582" s="141"/>
      <c r="E582" s="141"/>
      <c r="F582" s="141"/>
      <c r="G582" s="141"/>
      <c r="H582" s="63"/>
      <c r="I582" s="103"/>
      <c r="K582" s="120" t="s">
        <v>67</v>
      </c>
      <c r="L582" s="120"/>
      <c r="M582" s="2"/>
      <c r="N582" s="140"/>
      <c r="O582" s="140"/>
      <c r="P582" s="140"/>
      <c r="Q582" s="140"/>
      <c r="R582" s="140"/>
      <c r="S582" s="140"/>
    </row>
    <row r="583" spans="1:21" customFormat="1" ht="30" x14ac:dyDescent="0.25">
      <c r="A583" s="77" t="s">
        <v>138</v>
      </c>
      <c r="B583" s="141" t="str">
        <f>IF(B573=$N$4,"Yes","No")</f>
        <v>No</v>
      </c>
      <c r="C583" s="141"/>
      <c r="D583" s="141"/>
      <c r="E583" s="141"/>
      <c r="F583" s="141"/>
      <c r="G583" s="141"/>
      <c r="H583" s="92"/>
      <c r="I583" s="102"/>
      <c r="J583" s="12"/>
      <c r="K583" s="120" t="s">
        <v>67</v>
      </c>
      <c r="L583" s="120"/>
      <c r="M583" s="2"/>
      <c r="N583" s="12"/>
      <c r="O583" s="12"/>
      <c r="P583" s="12"/>
      <c r="Q583" s="12"/>
      <c r="R583" s="12"/>
      <c r="S583" s="12"/>
      <c r="T583" s="12"/>
      <c r="U583" s="12"/>
    </row>
    <row r="584" spans="1:21" s="12" customFormat="1" ht="15" x14ac:dyDescent="0.25">
      <c r="A584" s="75" t="s">
        <v>69</v>
      </c>
      <c r="B584" s="352" t="s">
        <v>264</v>
      </c>
      <c r="C584" s="352"/>
      <c r="D584" s="352"/>
      <c r="E584" s="352"/>
      <c r="F584" s="352"/>
      <c r="G584" s="352"/>
      <c r="H584" s="63"/>
      <c r="I584" s="103"/>
      <c r="J584" s="39"/>
      <c r="K584" s="120" t="s">
        <v>197</v>
      </c>
      <c r="L584" s="120"/>
      <c r="M584" s="2"/>
    </row>
    <row r="585" spans="1:21" s="12" customFormat="1" ht="15" thickBot="1" x14ac:dyDescent="0.25">
      <c r="A585" s="78"/>
      <c r="B585" s="141"/>
      <c r="C585" s="141"/>
      <c r="D585" s="141"/>
      <c r="E585" s="141"/>
      <c r="F585" s="141"/>
      <c r="G585" s="141"/>
      <c r="H585" s="63"/>
      <c r="I585" s="103"/>
      <c r="K585" s="120" t="s">
        <v>67</v>
      </c>
      <c r="L585" s="120"/>
      <c r="M585" s="2"/>
    </row>
    <row r="586" spans="1:21" s="12" customFormat="1" ht="15.75" thickBot="1" x14ac:dyDescent="0.3">
      <c r="A586" s="164" t="s">
        <v>187</v>
      </c>
      <c r="B586" s="355" t="s">
        <v>278</v>
      </c>
      <c r="C586" s="356"/>
      <c r="D586" s="356"/>
      <c r="E586" s="356"/>
      <c r="F586" s="356"/>
      <c r="G586" s="356"/>
      <c r="H586" s="357"/>
      <c r="I586" s="103"/>
      <c r="K586" s="120" t="s">
        <v>197</v>
      </c>
      <c r="L586" s="120"/>
      <c r="M586" s="2"/>
    </row>
    <row r="587" spans="1:21" s="12" customFormat="1" ht="13.5" customHeight="1" x14ac:dyDescent="0.25">
      <c r="A587" s="75" t="s">
        <v>60</v>
      </c>
      <c r="B587" s="139" t="s">
        <v>120</v>
      </c>
      <c r="C587" s="139"/>
      <c r="D587" s="139"/>
      <c r="E587" s="139"/>
      <c r="F587" s="139"/>
      <c r="G587" s="139"/>
      <c r="H587" s="63"/>
      <c r="I587" s="103"/>
      <c r="K587" s="120" t="s">
        <v>67</v>
      </c>
      <c r="L587" s="120"/>
      <c r="M587" s="2"/>
    </row>
    <row r="588" spans="1:21" s="138" customFormat="1" ht="29.25" x14ac:dyDescent="0.25">
      <c r="A588" s="74"/>
      <c r="B588" s="34" t="str">
        <f>CONCATENATE($O$2&amp;": "&amp;VLOOKUP($B587,$N$3:$U$25,2,0))</f>
        <v>Font: Arial</v>
      </c>
      <c r="C588" s="34" t="str">
        <f>CONCATENATE($P$2&amp;": "&amp;VLOOKUP($B587,$N$3:$U$25,3,0))</f>
        <v>T-face: Normal</v>
      </c>
      <c r="D588" s="34" t="str">
        <f>CONCATENATE($Q$2&amp;": "&amp;VLOOKUP($B587,$N$3:$U$25,4,0))</f>
        <v>Font size: 11</v>
      </c>
      <c r="E588" s="34" t="str">
        <f>CONCATENATE($R$2&amp;": "&amp;VLOOKUP($B587,$N$3:$U$25,5,0))</f>
        <v>Row height: 31.5</v>
      </c>
      <c r="F588" s="34" t="str">
        <f>CONCATENATE($S$2&amp;": "&amp;VLOOKUP($B587,$N$3:$U$25,6,0))</f>
        <v>Text col: Black</v>
      </c>
      <c r="G588" s="34" t="str">
        <f>CONCATENATE($T$2&amp;": "&amp;VLOOKUP($B587,$N$3:$U$25,7,0))</f>
        <v>BG col: White</v>
      </c>
      <c r="H588" s="90" t="str">
        <f>CONCATENATE($U$2&amp;": "&amp;VLOOKUP($B587,$N$3:$U$25,8,0))</f>
        <v>Just: Left</v>
      </c>
      <c r="I588" s="105"/>
      <c r="J588" s="12"/>
      <c r="K588" s="120" t="s">
        <v>67</v>
      </c>
      <c r="L588" s="120"/>
      <c r="M588" s="2"/>
      <c r="N588" s="40"/>
      <c r="O588" s="43"/>
      <c r="P588" s="43"/>
      <c r="Q588" s="43"/>
      <c r="R588" s="43"/>
      <c r="S588" s="40"/>
      <c r="T588" s="12"/>
      <c r="U588" s="12"/>
    </row>
    <row r="589" spans="1:21" s="12" customFormat="1" ht="32.25" customHeight="1" x14ac:dyDescent="0.25">
      <c r="A589" s="74" t="s">
        <v>131</v>
      </c>
      <c r="B589" s="358" t="s">
        <v>273</v>
      </c>
      <c r="C589" s="352"/>
      <c r="D589" s="352"/>
      <c r="E589" s="352"/>
      <c r="F589" s="352"/>
      <c r="G589" s="352"/>
      <c r="H589" s="63"/>
      <c r="I589" s="103"/>
      <c r="J589" s="138"/>
      <c r="K589" s="120" t="s">
        <v>197</v>
      </c>
      <c r="L589" s="120"/>
      <c r="M589" s="2"/>
    </row>
    <row r="590" spans="1:21" s="12" customFormat="1" ht="30.75" customHeight="1" x14ac:dyDescent="0.25">
      <c r="A590" s="75" t="s">
        <v>62</v>
      </c>
      <c r="B590" s="353" t="s">
        <v>413</v>
      </c>
      <c r="C590" s="354"/>
      <c r="D590" s="354"/>
      <c r="E590" s="354"/>
      <c r="F590" s="354"/>
      <c r="G590" s="354"/>
      <c r="H590" s="63"/>
      <c r="I590" s="103"/>
      <c r="K590" s="120" t="s">
        <v>197</v>
      </c>
      <c r="L590" s="120"/>
      <c r="M590" s="2"/>
    </row>
    <row r="591" spans="1:21" s="12" customFormat="1" ht="15" x14ac:dyDescent="0.25">
      <c r="A591" s="76" t="s">
        <v>63</v>
      </c>
      <c r="B591" s="139" t="s">
        <v>123</v>
      </c>
      <c r="C591" s="139"/>
      <c r="D591" s="139"/>
      <c r="E591" s="139"/>
      <c r="F591" s="139"/>
      <c r="G591" s="139"/>
      <c r="H591" s="63"/>
      <c r="I591" s="103"/>
      <c r="K591" s="120" t="s">
        <v>67</v>
      </c>
      <c r="L591" s="120"/>
      <c r="M591" s="2"/>
    </row>
    <row r="592" spans="1:21" s="12" customFormat="1" ht="15" x14ac:dyDescent="0.25">
      <c r="A592" s="76" t="s">
        <v>60</v>
      </c>
      <c r="B592" s="352" t="s">
        <v>74</v>
      </c>
      <c r="C592" s="352"/>
      <c r="D592" s="352"/>
      <c r="E592" s="352"/>
      <c r="F592" s="352"/>
      <c r="G592" s="352"/>
      <c r="H592" s="63"/>
      <c r="I592" s="103"/>
      <c r="K592" s="120" t="s">
        <v>67</v>
      </c>
      <c r="L592" s="120"/>
      <c r="M592" s="2"/>
    </row>
    <row r="593" spans="1:21" s="12" customFormat="1" ht="15" x14ac:dyDescent="0.25">
      <c r="A593" s="76" t="s">
        <v>134</v>
      </c>
      <c r="B593" s="139" t="s">
        <v>67</v>
      </c>
      <c r="C593" s="139"/>
      <c r="D593" s="139"/>
      <c r="E593" s="139"/>
      <c r="F593" s="139"/>
      <c r="G593" s="139"/>
      <c r="H593" s="63"/>
      <c r="I593" s="103"/>
      <c r="K593" s="120" t="s">
        <v>67</v>
      </c>
      <c r="L593" s="120"/>
      <c r="M593" s="2"/>
    </row>
    <row r="594" spans="1:21" s="12" customFormat="1" ht="15.75" customHeight="1" x14ac:dyDescent="0.25">
      <c r="A594" s="76" t="s">
        <v>135</v>
      </c>
      <c r="B594" s="143" t="s">
        <v>67</v>
      </c>
      <c r="C594" s="139"/>
      <c r="D594" s="139"/>
      <c r="E594" s="139"/>
      <c r="F594" s="139"/>
      <c r="G594" s="139"/>
      <c r="H594" s="63"/>
      <c r="I594" s="103"/>
      <c r="K594" s="120" t="s">
        <v>67</v>
      </c>
      <c r="L594" s="120"/>
      <c r="M594" s="2"/>
    </row>
    <row r="595" spans="1:21" s="12" customFormat="1" ht="15.75" customHeight="1" x14ac:dyDescent="0.25">
      <c r="A595" s="76" t="s">
        <v>240</v>
      </c>
      <c r="B595" s="395" t="s">
        <v>67</v>
      </c>
      <c r="C595" s="395"/>
      <c r="D595" s="395"/>
      <c r="E595" s="395"/>
      <c r="F595" s="395"/>
      <c r="G595" s="395"/>
      <c r="H595" s="63"/>
      <c r="I595" s="103"/>
      <c r="K595" s="120" t="s">
        <v>67</v>
      </c>
      <c r="L595" s="120"/>
      <c r="M595" s="2"/>
      <c r="T595" s="138"/>
      <c r="U595" s="138"/>
    </row>
    <row r="596" spans="1:21" customFormat="1" ht="15" x14ac:dyDescent="0.25">
      <c r="A596" s="76" t="s">
        <v>137</v>
      </c>
      <c r="B596" s="139" t="str">
        <f>IF(B587=$N$4,"Yes","No")</f>
        <v>No</v>
      </c>
      <c r="C596" s="139"/>
      <c r="D596" s="139"/>
      <c r="E596" s="139"/>
      <c r="F596" s="139"/>
      <c r="G596" s="139"/>
      <c r="H596" s="92"/>
      <c r="I596" s="102"/>
      <c r="J596" s="12"/>
      <c r="K596" s="120" t="s">
        <v>67</v>
      </c>
      <c r="L596" s="120"/>
      <c r="M596" s="2"/>
      <c r="N596" s="138"/>
      <c r="O596" s="138"/>
      <c r="P596" s="138"/>
      <c r="Q596" s="138"/>
      <c r="R596" s="138"/>
      <c r="S596" s="138"/>
      <c r="T596" s="12"/>
      <c r="U596" s="12"/>
    </row>
    <row r="597" spans="1:21" s="12" customFormat="1" ht="15.75" customHeight="1" x14ac:dyDescent="0.25">
      <c r="A597" s="77" t="s">
        <v>138</v>
      </c>
      <c r="B597" s="29" t="s">
        <v>67</v>
      </c>
      <c r="C597" s="139"/>
      <c r="D597" s="139"/>
      <c r="E597" s="139"/>
      <c r="F597" s="139"/>
      <c r="G597" s="139"/>
      <c r="H597" s="63"/>
      <c r="I597" s="103"/>
      <c r="J597" s="39"/>
      <c r="K597" s="120" t="s">
        <v>67</v>
      </c>
      <c r="L597" s="120"/>
      <c r="M597" s="2"/>
    </row>
    <row r="598" spans="1:21" s="12" customFormat="1" ht="48" customHeight="1" x14ac:dyDescent="0.25">
      <c r="A598" s="75" t="s">
        <v>69</v>
      </c>
      <c r="B598" s="352" t="s">
        <v>352</v>
      </c>
      <c r="C598" s="352"/>
      <c r="D598" s="352"/>
      <c r="E598" s="352"/>
      <c r="F598" s="352"/>
      <c r="G598" s="352"/>
      <c r="H598" s="63"/>
      <c r="I598" s="103"/>
      <c r="K598" s="120" t="s">
        <v>197</v>
      </c>
      <c r="L598" s="120"/>
      <c r="M598" s="2"/>
    </row>
    <row r="599" spans="1:21" s="12" customFormat="1" ht="15.75" customHeight="1" thickBot="1" x14ac:dyDescent="0.25">
      <c r="A599" s="78"/>
      <c r="B599" s="139"/>
      <c r="C599" s="139"/>
      <c r="D599" s="139"/>
      <c r="E599" s="139"/>
      <c r="F599" s="139"/>
      <c r="G599" s="139"/>
      <c r="H599" s="63"/>
      <c r="I599" s="103"/>
      <c r="K599" s="120" t="s">
        <v>67</v>
      </c>
      <c r="L599" s="120"/>
      <c r="M599" s="2"/>
    </row>
    <row r="600" spans="1:21" s="12" customFormat="1" ht="15.75" customHeight="1" thickBot="1" x14ac:dyDescent="0.3">
      <c r="A600" s="164" t="s">
        <v>188</v>
      </c>
      <c r="B600" s="355" t="s">
        <v>278</v>
      </c>
      <c r="C600" s="356"/>
      <c r="D600" s="356"/>
      <c r="E600" s="356"/>
      <c r="F600" s="356"/>
      <c r="G600" s="356"/>
      <c r="H600" s="357"/>
      <c r="I600" s="103"/>
      <c r="K600" s="120" t="s">
        <v>197</v>
      </c>
      <c r="L600" s="120"/>
      <c r="M600" s="2"/>
    </row>
    <row r="601" spans="1:21" s="12" customFormat="1" ht="13.5" customHeight="1" x14ac:dyDescent="0.25">
      <c r="A601" s="75" t="s">
        <v>60</v>
      </c>
      <c r="B601" s="152" t="s">
        <v>101</v>
      </c>
      <c r="C601" s="152"/>
      <c r="D601" s="152"/>
      <c r="E601" s="152"/>
      <c r="F601" s="152"/>
      <c r="G601" s="152"/>
      <c r="H601" s="63"/>
      <c r="I601" s="103"/>
      <c r="K601" s="120" t="s">
        <v>67</v>
      </c>
      <c r="L601" s="120"/>
      <c r="M601" s="2"/>
    </row>
    <row r="602" spans="1:21" s="12" customFormat="1" ht="29.25" x14ac:dyDescent="0.25">
      <c r="A602" s="75"/>
      <c r="B602" s="34" t="str">
        <f>CONCATENATE($O$2&amp;": "&amp;VLOOKUP($B601,$N$3:$U$25,2,0))</f>
        <v>Font: Arial</v>
      </c>
      <c r="C602" s="34" t="str">
        <f>CONCATENATE($P$2&amp;": "&amp;VLOOKUP($B601,$N$3:$U$25,3,0))</f>
        <v>T-face: Normal</v>
      </c>
      <c r="D602" s="34" t="str">
        <f>CONCATENATE($Q$2&amp;": "&amp;VLOOKUP($B601,$N$3:$U$25,4,0))</f>
        <v>Font size: 11</v>
      </c>
      <c r="E602" s="34" t="str">
        <f>CONCATENATE($R$2&amp;": "&amp;VLOOKUP($B601,$N$3:$U$25,5,0))</f>
        <v>Row height: 15</v>
      </c>
      <c r="F602" s="34" t="str">
        <f>CONCATENATE($S$2&amp;": "&amp;VLOOKUP($B601,$N$3:$U$25,6,0))</f>
        <v>Text col: Black</v>
      </c>
      <c r="G602" s="34" t="str">
        <f>CONCATENATE($T$2&amp;": "&amp;VLOOKUP($B601,$N$3:$U$25,7,0))</f>
        <v>BG col: White</v>
      </c>
      <c r="H602" s="90" t="str">
        <f>CONCATENATE($U$2&amp;": "&amp;VLOOKUP($B601,$N$3:$U$25,8,0))</f>
        <v>Just: Left</v>
      </c>
      <c r="I602" s="103"/>
      <c r="K602" s="120" t="s">
        <v>67</v>
      </c>
      <c r="L602" s="120"/>
      <c r="M602" s="2"/>
    </row>
    <row r="603" spans="1:21" s="12" customFormat="1" ht="15" x14ac:dyDescent="0.25">
      <c r="A603" s="75" t="s">
        <v>61</v>
      </c>
      <c r="B603" s="152" t="s">
        <v>337</v>
      </c>
      <c r="C603" s="152"/>
      <c r="D603" s="152"/>
      <c r="E603" s="152"/>
      <c r="F603" s="152"/>
      <c r="G603" s="152"/>
      <c r="H603" s="63"/>
      <c r="I603" s="103"/>
      <c r="K603" s="120" t="s">
        <v>197</v>
      </c>
      <c r="L603" s="120"/>
      <c r="M603" s="2"/>
    </row>
    <row r="604" spans="1:21" s="12" customFormat="1" ht="33.75" customHeight="1" x14ac:dyDescent="0.25">
      <c r="A604" s="75" t="s">
        <v>62</v>
      </c>
      <c r="B604" s="353" t="s">
        <v>408</v>
      </c>
      <c r="C604" s="354"/>
      <c r="D604" s="354"/>
      <c r="E604" s="354"/>
      <c r="F604" s="354"/>
      <c r="G604" s="354"/>
      <c r="H604" s="63"/>
      <c r="I604" s="103"/>
      <c r="K604" s="120" t="s">
        <v>197</v>
      </c>
      <c r="L604" s="120"/>
      <c r="M604" s="2"/>
      <c r="T604"/>
      <c r="U604"/>
    </row>
    <row r="605" spans="1:21" s="12" customFormat="1" ht="15" customHeight="1" x14ac:dyDescent="0.25">
      <c r="A605" s="76" t="s">
        <v>63</v>
      </c>
      <c r="B605" s="358" t="s">
        <v>353</v>
      </c>
      <c r="C605" s="352"/>
      <c r="D605" s="352"/>
      <c r="E605" s="352"/>
      <c r="F605" s="352"/>
      <c r="G605" s="352"/>
      <c r="H605" s="63"/>
      <c r="I605" s="103"/>
      <c r="K605" s="120" t="s">
        <v>67</v>
      </c>
      <c r="L605" s="120"/>
      <c r="M605" s="2"/>
      <c r="N605" s="40"/>
      <c r="O605" s="43"/>
      <c r="P605" s="43"/>
      <c r="Q605" s="43"/>
      <c r="R605" s="43"/>
      <c r="S605" s="40"/>
    </row>
    <row r="606" spans="1:21" s="12" customFormat="1" ht="15" x14ac:dyDescent="0.25">
      <c r="A606" s="76" t="s">
        <v>60</v>
      </c>
      <c r="B606" s="352" t="s">
        <v>74</v>
      </c>
      <c r="C606" s="352"/>
      <c r="D606" s="352"/>
      <c r="E606" s="352"/>
      <c r="F606" s="352"/>
      <c r="G606" s="352"/>
      <c r="H606" s="63"/>
      <c r="I606" s="103"/>
      <c r="K606" s="120" t="s">
        <v>67</v>
      </c>
      <c r="L606" s="120"/>
      <c r="M606" s="2"/>
    </row>
    <row r="607" spans="1:21" s="12" customFormat="1" ht="15" x14ac:dyDescent="0.25">
      <c r="A607" s="76" t="s">
        <v>134</v>
      </c>
      <c r="B607" s="152" t="s">
        <v>67</v>
      </c>
      <c r="C607" s="152"/>
      <c r="D607" s="152"/>
      <c r="E607" s="152"/>
      <c r="F607" s="152"/>
      <c r="G607" s="152"/>
      <c r="H607" s="63"/>
      <c r="I607" s="103"/>
      <c r="K607" s="120" t="s">
        <v>197</v>
      </c>
      <c r="L607" s="120"/>
      <c r="M607" s="2"/>
    </row>
    <row r="608" spans="1:21" s="12" customFormat="1" ht="15.75" customHeight="1" x14ac:dyDescent="0.25">
      <c r="A608" s="76" t="s">
        <v>135</v>
      </c>
      <c r="B608" s="152" t="s">
        <v>67</v>
      </c>
      <c r="C608" s="152"/>
      <c r="D608" s="152"/>
      <c r="E608" s="152"/>
      <c r="F608" s="152"/>
      <c r="G608" s="152"/>
      <c r="H608" s="63"/>
      <c r="I608" s="103"/>
      <c r="K608" s="120" t="s">
        <v>197</v>
      </c>
      <c r="L608" s="120"/>
      <c r="M608" s="2"/>
    </row>
    <row r="609" spans="1:21" s="12" customFormat="1" ht="15.75" customHeight="1" x14ac:dyDescent="0.25">
      <c r="A609" s="76" t="s">
        <v>136</v>
      </c>
      <c r="B609" s="152" t="s">
        <v>67</v>
      </c>
      <c r="C609" s="152"/>
      <c r="D609" s="152"/>
      <c r="E609" s="152"/>
      <c r="F609" s="152"/>
      <c r="G609" s="152"/>
      <c r="H609" s="63"/>
      <c r="I609" s="103"/>
      <c r="K609" s="120" t="s">
        <v>67</v>
      </c>
      <c r="L609" s="120"/>
      <c r="M609" s="2"/>
    </row>
    <row r="610" spans="1:21" s="12" customFormat="1" ht="15.75" customHeight="1" x14ac:dyDescent="0.25">
      <c r="A610" s="76" t="s">
        <v>137</v>
      </c>
      <c r="B610" s="152" t="str">
        <f t="shared" ref="B610" si="1">IF(B601=$N$4,"Yes","No")</f>
        <v>No</v>
      </c>
      <c r="C610" s="152"/>
      <c r="D610" s="152"/>
      <c r="E610" s="152"/>
      <c r="F610" s="152"/>
      <c r="G610" s="152"/>
      <c r="H610" s="63"/>
      <c r="I610" s="103"/>
      <c r="K610" s="120" t="s">
        <v>67</v>
      </c>
      <c r="L610" s="120"/>
      <c r="M610" s="2"/>
    </row>
    <row r="611" spans="1:21" customFormat="1" ht="30" x14ac:dyDescent="0.25">
      <c r="A611" s="77" t="s">
        <v>138</v>
      </c>
      <c r="B611" s="152" t="s">
        <v>12</v>
      </c>
      <c r="C611" s="152"/>
      <c r="D611" s="152"/>
      <c r="E611" s="152"/>
      <c r="F611" s="152"/>
      <c r="G611" s="152"/>
      <c r="H611" s="92"/>
      <c r="I611" s="102"/>
      <c r="J611" s="12"/>
      <c r="K611" s="120" t="s">
        <v>67</v>
      </c>
      <c r="L611" s="120"/>
      <c r="M611" s="2"/>
      <c r="N611" s="12"/>
      <c r="O611" s="12"/>
      <c r="P611" s="12"/>
      <c r="Q611" s="12"/>
      <c r="R611" s="12"/>
      <c r="S611" s="12"/>
      <c r="T611" s="12"/>
      <c r="U611" s="12"/>
    </row>
    <row r="612" spans="1:21" s="12" customFormat="1" ht="31.5" customHeight="1" x14ac:dyDescent="0.25">
      <c r="A612" s="75" t="s">
        <v>69</v>
      </c>
      <c r="B612" s="352" t="s">
        <v>355</v>
      </c>
      <c r="C612" s="352"/>
      <c r="D612" s="352"/>
      <c r="E612" s="352"/>
      <c r="F612" s="352"/>
      <c r="G612" s="352"/>
      <c r="H612" s="63"/>
      <c r="I612" s="103"/>
      <c r="J612" s="39"/>
      <c r="K612" s="120" t="s">
        <v>197</v>
      </c>
      <c r="L612" s="120"/>
      <c r="M612" s="2"/>
    </row>
    <row r="613" spans="1:21" s="12" customFormat="1" ht="15.75" customHeight="1" thickBot="1" x14ac:dyDescent="0.25">
      <c r="A613" s="78"/>
      <c r="B613" s="152"/>
      <c r="C613" s="152"/>
      <c r="D613" s="152"/>
      <c r="E613" s="152"/>
      <c r="F613" s="152"/>
      <c r="G613" s="152"/>
      <c r="H613" s="63"/>
      <c r="I613" s="103"/>
      <c r="K613" s="120" t="s">
        <v>67</v>
      </c>
      <c r="L613" s="120"/>
      <c r="M613" s="2"/>
    </row>
    <row r="614" spans="1:21" s="12" customFormat="1" ht="15.75" thickBot="1" x14ac:dyDescent="0.3">
      <c r="A614" s="164" t="s">
        <v>362</v>
      </c>
      <c r="B614" s="355" t="s">
        <v>359</v>
      </c>
      <c r="C614" s="356"/>
      <c r="D614" s="356"/>
      <c r="E614" s="356"/>
      <c r="F614" s="356"/>
      <c r="G614" s="356"/>
      <c r="H614" s="357"/>
      <c r="I614" s="103"/>
      <c r="K614" s="120" t="s">
        <v>197</v>
      </c>
      <c r="L614" s="120"/>
      <c r="M614" s="2"/>
    </row>
    <row r="615" spans="1:21" s="12" customFormat="1" ht="13.5" customHeight="1" x14ac:dyDescent="0.25">
      <c r="A615" s="75" t="s">
        <v>60</v>
      </c>
      <c r="B615" s="152" t="s">
        <v>212</v>
      </c>
      <c r="C615" s="152"/>
      <c r="D615" s="152"/>
      <c r="E615" s="152"/>
      <c r="F615" s="152"/>
      <c r="G615" s="152"/>
      <c r="H615" s="63"/>
      <c r="I615" s="103"/>
      <c r="K615" s="120" t="s">
        <v>67</v>
      </c>
      <c r="L615" s="120"/>
      <c r="M615" s="2"/>
    </row>
    <row r="616" spans="1:21" s="140" customFormat="1" ht="29.25" x14ac:dyDescent="0.25">
      <c r="A616" s="74"/>
      <c r="B616" s="34" t="str">
        <f>CONCATENATE($O$2&amp;": "&amp;VLOOKUP($B615,$N$3:$U$25,2,0))</f>
        <v>Font: Arial</v>
      </c>
      <c r="C616" s="34" t="str">
        <f>CONCATENATE($P$2&amp;": "&amp;VLOOKUP($B615,$N$3:$U$25,3,0))</f>
        <v>T-face: Normal</v>
      </c>
      <c r="D616" s="34" t="str">
        <f>CONCATENATE($Q$2&amp;": "&amp;VLOOKUP($B615,$N$3:$U$25,4,0))</f>
        <v>Font size: 11</v>
      </c>
      <c r="E616" s="34" t="str">
        <f>CONCATENATE($R$2&amp;": "&amp;VLOOKUP($B615,$N$3:$U$25,5,0))</f>
        <v>Row height: 24.75</v>
      </c>
      <c r="F616" s="34" t="str">
        <f>CONCATENATE($S$2&amp;": "&amp;VLOOKUP($B615,$N$3:$U$25,6,0))</f>
        <v>Text col: Black</v>
      </c>
      <c r="G616" s="34" t="str">
        <f>CONCATENATE($T$2&amp;": "&amp;VLOOKUP($B615,$N$3:$U$25,7,0))</f>
        <v>BG col: White</v>
      </c>
      <c r="H616" s="90" t="str">
        <f>CONCATENATE($U$2&amp;": "&amp;VLOOKUP($B615,$N$3:$U$25,8,0))</f>
        <v>Just: Left</v>
      </c>
      <c r="I616" s="105"/>
      <c r="J616" s="12"/>
      <c r="K616" s="120" t="s">
        <v>67</v>
      </c>
      <c r="L616" s="120"/>
      <c r="M616" s="2"/>
      <c r="N616" s="40"/>
      <c r="O616" s="43"/>
      <c r="P616" s="43"/>
      <c r="Q616" s="43"/>
      <c r="R616" s="43"/>
      <c r="S616" s="40"/>
      <c r="T616" s="12"/>
      <c r="U616" s="12"/>
    </row>
    <row r="617" spans="1:21" s="12" customFormat="1" ht="32.25" customHeight="1" x14ac:dyDescent="0.25">
      <c r="A617" s="74" t="s">
        <v>131</v>
      </c>
      <c r="B617" s="358" t="s">
        <v>273</v>
      </c>
      <c r="C617" s="352"/>
      <c r="D617" s="352"/>
      <c r="E617" s="352"/>
      <c r="F617" s="352"/>
      <c r="G617" s="352"/>
      <c r="H617" s="63"/>
      <c r="I617" s="103"/>
      <c r="J617" s="140"/>
      <c r="K617" s="120" t="s">
        <v>197</v>
      </c>
      <c r="L617" s="120"/>
      <c r="M617" s="208"/>
    </row>
    <row r="618" spans="1:21" s="12" customFormat="1" ht="15" customHeight="1" x14ac:dyDescent="0.25">
      <c r="A618" s="75" t="s">
        <v>62</v>
      </c>
      <c r="B618" s="152" t="s">
        <v>455</v>
      </c>
      <c r="C618" s="152"/>
      <c r="D618" s="152"/>
      <c r="E618" s="152"/>
      <c r="F618" s="152"/>
      <c r="G618" s="152"/>
      <c r="H618" s="63"/>
      <c r="I618" s="103"/>
      <c r="K618" s="120" t="s">
        <v>197</v>
      </c>
      <c r="L618" s="120"/>
      <c r="M618" s="2"/>
    </row>
    <row r="619" spans="1:21" s="12" customFormat="1" ht="15" x14ac:dyDescent="0.25">
      <c r="A619" s="76" t="s">
        <v>63</v>
      </c>
      <c r="B619" s="152" t="s">
        <v>358</v>
      </c>
      <c r="C619" s="152"/>
      <c r="D619" s="152"/>
      <c r="E619" s="152"/>
      <c r="F619" s="152"/>
      <c r="G619" s="152"/>
      <c r="H619" s="63"/>
      <c r="I619" s="103"/>
      <c r="K619" s="120" t="s">
        <v>67</v>
      </c>
      <c r="L619" s="120"/>
      <c r="M619" s="2"/>
      <c r="N619" s="208"/>
      <c r="O619" s="208"/>
      <c r="P619" s="208"/>
      <c r="Q619" s="208"/>
      <c r="R619" s="208"/>
    </row>
    <row r="620" spans="1:21" s="12" customFormat="1" ht="15" x14ac:dyDescent="0.25">
      <c r="A620" s="76" t="s">
        <v>60</v>
      </c>
      <c r="B620" s="352" t="s">
        <v>74</v>
      </c>
      <c r="C620" s="352"/>
      <c r="D620" s="352"/>
      <c r="E620" s="352"/>
      <c r="F620" s="352"/>
      <c r="G620" s="352"/>
      <c r="H620" s="63"/>
      <c r="I620" s="103"/>
      <c r="K620" s="120" t="s">
        <v>67</v>
      </c>
      <c r="L620" s="120"/>
      <c r="M620" s="2"/>
    </row>
    <row r="621" spans="1:21" s="12" customFormat="1" ht="15" x14ac:dyDescent="0.25">
      <c r="A621" s="76" t="s">
        <v>134</v>
      </c>
      <c r="B621" s="152" t="s">
        <v>67</v>
      </c>
      <c r="C621" s="152"/>
      <c r="D621" s="152"/>
      <c r="E621" s="152"/>
      <c r="F621" s="152"/>
      <c r="G621" s="152"/>
      <c r="H621" s="63"/>
      <c r="I621" s="103"/>
      <c r="K621" s="120" t="s">
        <v>67</v>
      </c>
      <c r="L621" s="120"/>
      <c r="M621" s="2"/>
    </row>
    <row r="622" spans="1:21" s="12" customFormat="1" ht="15.75" customHeight="1" x14ac:dyDescent="0.25">
      <c r="A622" s="76" t="s">
        <v>135</v>
      </c>
      <c r="B622" s="152" t="s">
        <v>67</v>
      </c>
      <c r="C622" s="152"/>
      <c r="D622" s="152"/>
      <c r="E622" s="152"/>
      <c r="F622" s="152"/>
      <c r="G622" s="152"/>
      <c r="H622" s="63"/>
      <c r="I622" s="103"/>
      <c r="K622" s="120" t="s">
        <v>67</v>
      </c>
      <c r="L622" s="120"/>
      <c r="M622" s="2"/>
    </row>
    <row r="623" spans="1:21" s="12" customFormat="1" ht="15.75" customHeight="1" x14ac:dyDescent="0.25">
      <c r="A623" s="76" t="s">
        <v>136</v>
      </c>
      <c r="B623" s="152" t="s">
        <v>67</v>
      </c>
      <c r="C623" s="152"/>
      <c r="D623" s="152"/>
      <c r="E623" s="152"/>
      <c r="F623" s="152"/>
      <c r="G623" s="152"/>
      <c r="H623" s="63"/>
      <c r="I623" s="103"/>
      <c r="K623" s="120" t="s">
        <v>67</v>
      </c>
      <c r="L623" s="120"/>
      <c r="M623" s="2"/>
      <c r="T623" s="140"/>
      <c r="U623" s="140"/>
    </row>
    <row r="624" spans="1:21" customFormat="1" ht="15" x14ac:dyDescent="0.25">
      <c r="A624" s="76" t="s">
        <v>137</v>
      </c>
      <c r="B624" s="152" t="str">
        <f>IF(B615=$N$4,"Yes","No")</f>
        <v>No</v>
      </c>
      <c r="C624" s="152"/>
      <c r="D624" s="152"/>
      <c r="E624" s="152"/>
      <c r="F624" s="152"/>
      <c r="G624" s="152"/>
      <c r="H624" s="92"/>
      <c r="I624" s="102"/>
      <c r="J624" s="12"/>
      <c r="K624" s="120" t="s">
        <v>67</v>
      </c>
      <c r="L624" s="120"/>
      <c r="M624" s="2"/>
      <c r="N624" s="140"/>
      <c r="O624" s="140"/>
      <c r="P624" s="140"/>
      <c r="Q624" s="140"/>
      <c r="R624" s="140"/>
      <c r="S624" s="140"/>
      <c r="T624" s="12"/>
      <c r="U624" s="12"/>
    </row>
    <row r="625" spans="1:21" s="12" customFormat="1" ht="15.75" customHeight="1" x14ac:dyDescent="0.25">
      <c r="A625" s="77" t="s">
        <v>138</v>
      </c>
      <c r="B625" s="29" t="s">
        <v>12</v>
      </c>
      <c r="C625" s="152"/>
      <c r="D625" s="152"/>
      <c r="E625" s="152"/>
      <c r="F625" s="152"/>
      <c r="G625" s="152"/>
      <c r="H625" s="63"/>
      <c r="I625" s="103"/>
      <c r="J625" s="39"/>
      <c r="K625" s="120" t="s">
        <v>67</v>
      </c>
      <c r="L625" s="120"/>
      <c r="M625" s="2"/>
    </row>
    <row r="626" spans="1:21" s="12" customFormat="1" ht="34.5" customHeight="1" x14ac:dyDescent="0.25">
      <c r="A626" s="75" t="s">
        <v>69</v>
      </c>
      <c r="B626" s="352" t="s">
        <v>360</v>
      </c>
      <c r="C626" s="352"/>
      <c r="D626" s="352"/>
      <c r="E626" s="352"/>
      <c r="F626" s="352"/>
      <c r="G626" s="352"/>
      <c r="H626" s="63"/>
      <c r="I626" s="103"/>
      <c r="K626" s="120" t="s">
        <v>197</v>
      </c>
      <c r="L626" s="120"/>
      <c r="M626" s="2"/>
    </row>
    <row r="627" spans="1:21" s="12" customFormat="1" ht="15.75" customHeight="1" thickBot="1" x14ac:dyDescent="0.25">
      <c r="A627" s="78"/>
      <c r="B627" s="152"/>
      <c r="C627" s="152"/>
      <c r="D627" s="152"/>
      <c r="E627" s="152"/>
      <c r="F627" s="152"/>
      <c r="G627" s="152"/>
      <c r="H627" s="63"/>
      <c r="I627" s="103"/>
      <c r="K627" s="120" t="s">
        <v>67</v>
      </c>
      <c r="L627" s="120"/>
      <c r="M627" s="2"/>
    </row>
    <row r="628" spans="1:21" s="12" customFormat="1" ht="30" customHeight="1" thickBot="1" x14ac:dyDescent="0.3">
      <c r="A628" s="164" t="s">
        <v>364</v>
      </c>
      <c r="B628" s="355" t="s">
        <v>356</v>
      </c>
      <c r="C628" s="356"/>
      <c r="D628" s="356"/>
      <c r="E628" s="356"/>
      <c r="F628" s="356"/>
      <c r="G628" s="356"/>
      <c r="H628" s="357"/>
      <c r="I628" s="103"/>
      <c r="K628" s="120" t="s">
        <v>197</v>
      </c>
      <c r="L628" s="120"/>
      <c r="M628" s="2"/>
    </row>
    <row r="629" spans="1:21" s="12" customFormat="1" ht="13.5" customHeight="1" x14ac:dyDescent="0.25">
      <c r="A629" s="75" t="s">
        <v>60</v>
      </c>
      <c r="B629" s="152" t="s">
        <v>124</v>
      </c>
      <c r="C629" s="152"/>
      <c r="D629" s="152"/>
      <c r="E629" s="152"/>
      <c r="F629" s="152"/>
      <c r="G629" s="152"/>
      <c r="H629" s="63"/>
      <c r="I629" s="103"/>
      <c r="K629" s="120" t="s">
        <v>67</v>
      </c>
      <c r="L629" s="120"/>
      <c r="M629" s="2"/>
    </row>
    <row r="630" spans="1:21" s="12" customFormat="1" ht="29.25" x14ac:dyDescent="0.25">
      <c r="A630" s="75"/>
      <c r="B630" s="34" t="str">
        <f>CONCATENATE($O$2&amp;": "&amp;VLOOKUP($B629,$N$3:$U$25,2,0))</f>
        <v>Font: Arial</v>
      </c>
      <c r="C630" s="34" t="str">
        <f>CONCATENATE($P$2&amp;": "&amp;VLOOKUP($B629,$N$3:$U$25,3,0))</f>
        <v>T-face: Normal</v>
      </c>
      <c r="D630" s="34" t="str">
        <f>CONCATENATE($Q$2&amp;": "&amp;VLOOKUP($B629,$N$3:$U$25,4,0))</f>
        <v>Font size: 11</v>
      </c>
      <c r="E630" s="34" t="str">
        <f>CONCATENATE($R$2&amp;": "&amp;VLOOKUP($B629,$N$3:$U$25,5,0))</f>
        <v>Row height: Dependant</v>
      </c>
      <c r="F630" s="34" t="str">
        <f>CONCATENATE($S$2&amp;": "&amp;VLOOKUP($B629,$N$3:$U$25,6,0))</f>
        <v>Text col: Black</v>
      </c>
      <c r="G630" s="34" t="str">
        <f>CONCATENATE($T$2&amp;": "&amp;VLOOKUP($B629,$N$3:$U$25,7,0))</f>
        <v>BG col: Sky blue</v>
      </c>
      <c r="H630" s="90" t="str">
        <f>CONCATENATE($U$2&amp;": "&amp;VLOOKUP($B629,$N$3:$U$25,8,0))</f>
        <v>Just: Left/Centre</v>
      </c>
      <c r="I630" s="103"/>
      <c r="K630" s="120" t="s">
        <v>67</v>
      </c>
      <c r="L630" s="120"/>
      <c r="M630" s="2"/>
    </row>
    <row r="631" spans="1:21" s="12" customFormat="1" ht="28.5" customHeight="1" x14ac:dyDescent="0.25">
      <c r="A631" s="75" t="s">
        <v>61</v>
      </c>
      <c r="B631" s="358" t="s">
        <v>357</v>
      </c>
      <c r="C631" s="352"/>
      <c r="D631" s="352"/>
      <c r="E631" s="352"/>
      <c r="F631" s="352"/>
      <c r="G631" s="352"/>
      <c r="H631" s="63"/>
      <c r="I631" s="103"/>
      <c r="K631" s="120" t="s">
        <v>197</v>
      </c>
      <c r="L631" s="120"/>
      <c r="M631" s="2"/>
    </row>
    <row r="632" spans="1:21" s="12" customFormat="1" ht="15" x14ac:dyDescent="0.25">
      <c r="A632" s="75" t="s">
        <v>62</v>
      </c>
      <c r="B632" s="152"/>
      <c r="C632" s="152"/>
      <c r="D632" s="152"/>
      <c r="E632" s="152"/>
      <c r="F632" s="152"/>
      <c r="G632" s="152"/>
      <c r="H632" s="63"/>
      <c r="I632" s="103"/>
      <c r="K632" s="120" t="s">
        <v>197</v>
      </c>
      <c r="L632" s="120"/>
      <c r="M632" s="2"/>
      <c r="T632"/>
      <c r="U632"/>
    </row>
    <row r="633" spans="1:21" s="12" customFormat="1" ht="15" x14ac:dyDescent="0.25">
      <c r="A633" s="76" t="s">
        <v>63</v>
      </c>
      <c r="B633" s="152" t="s">
        <v>338</v>
      </c>
      <c r="C633" s="152"/>
      <c r="D633" s="152"/>
      <c r="E633" s="152"/>
      <c r="F633" s="152"/>
      <c r="G633" s="152"/>
      <c r="H633" s="63"/>
      <c r="I633" s="103"/>
      <c r="K633" s="120" t="s">
        <v>67</v>
      </c>
      <c r="L633" s="120"/>
      <c r="M633" s="2"/>
      <c r="N633" s="40"/>
      <c r="O633" s="43"/>
      <c r="P633" s="43"/>
      <c r="Q633" s="43"/>
      <c r="R633" s="43"/>
      <c r="S633" s="40"/>
    </row>
    <row r="634" spans="1:21" s="12" customFormat="1" ht="15" x14ac:dyDescent="0.25">
      <c r="A634" s="76" t="s">
        <v>60</v>
      </c>
      <c r="B634" s="352" t="s">
        <v>130</v>
      </c>
      <c r="C634" s="352"/>
      <c r="D634" s="352"/>
      <c r="E634" s="352"/>
      <c r="F634" s="352"/>
      <c r="G634" s="352"/>
      <c r="H634" s="63"/>
      <c r="I634" s="103"/>
      <c r="K634" s="120" t="s">
        <v>67</v>
      </c>
      <c r="L634" s="120"/>
      <c r="M634" s="2"/>
    </row>
    <row r="635" spans="1:21" s="12" customFormat="1" ht="15" x14ac:dyDescent="0.25">
      <c r="A635" s="76" t="s">
        <v>134</v>
      </c>
      <c r="B635" s="152">
        <v>0</v>
      </c>
      <c r="C635" s="152"/>
      <c r="D635" s="152"/>
      <c r="E635" s="152"/>
      <c r="F635" s="152"/>
      <c r="G635" s="152"/>
      <c r="H635" s="63"/>
      <c r="I635" s="103"/>
      <c r="K635" s="120" t="s">
        <v>197</v>
      </c>
      <c r="L635" s="120"/>
      <c r="M635" s="2"/>
    </row>
    <row r="636" spans="1:21" s="12" customFormat="1" ht="15.75" customHeight="1" x14ac:dyDescent="0.25">
      <c r="A636" s="76" t="s">
        <v>135</v>
      </c>
      <c r="B636" s="143">
        <v>100000</v>
      </c>
      <c r="C636" s="152" t="s">
        <v>287</v>
      </c>
      <c r="D636" s="152"/>
      <c r="E636" s="152"/>
      <c r="F636" s="152"/>
      <c r="G636" s="152"/>
      <c r="H636" s="63"/>
      <c r="I636" s="103"/>
      <c r="K636" s="120" t="s">
        <v>197</v>
      </c>
      <c r="L636" s="120"/>
      <c r="M636" s="2"/>
    </row>
    <row r="637" spans="1:21" s="12" customFormat="1" ht="15.75" customHeight="1" x14ac:dyDescent="0.25">
      <c r="A637" s="76" t="s">
        <v>136</v>
      </c>
      <c r="B637" s="351" t="s">
        <v>366</v>
      </c>
      <c r="C637" s="351"/>
      <c r="D637" s="351"/>
      <c r="E637" s="351"/>
      <c r="F637" s="351"/>
      <c r="G637" s="351"/>
      <c r="H637" s="63"/>
      <c r="I637" s="103"/>
      <c r="K637" s="120" t="s">
        <v>197</v>
      </c>
      <c r="L637" s="120"/>
      <c r="M637" s="2"/>
    </row>
    <row r="638" spans="1:21" s="12" customFormat="1" ht="15.75" customHeight="1" x14ac:dyDescent="0.25">
      <c r="A638" s="76" t="s">
        <v>137</v>
      </c>
      <c r="B638" s="152" t="s">
        <v>67</v>
      </c>
      <c r="C638" s="152"/>
      <c r="D638" s="152"/>
      <c r="E638" s="152"/>
      <c r="F638" s="152"/>
      <c r="G638" s="152"/>
      <c r="H638" s="63"/>
      <c r="I638" s="103"/>
      <c r="K638" s="120" t="s">
        <v>67</v>
      </c>
      <c r="L638" s="120"/>
      <c r="M638" s="2"/>
    </row>
    <row r="639" spans="1:21" customFormat="1" ht="30" x14ac:dyDescent="0.25">
      <c r="A639" s="77" t="s">
        <v>138</v>
      </c>
      <c r="B639" s="152" t="s">
        <v>13</v>
      </c>
      <c r="C639" s="152"/>
      <c r="D639" s="152"/>
      <c r="E639" s="152"/>
      <c r="F639" s="152"/>
      <c r="G639" s="152"/>
      <c r="H639" s="92"/>
      <c r="I639" s="102"/>
      <c r="J639" s="12"/>
      <c r="K639" s="120" t="s">
        <v>67</v>
      </c>
      <c r="L639" s="120"/>
      <c r="M639" s="2"/>
      <c r="N639" s="12"/>
      <c r="O639" s="12"/>
      <c r="P639" s="12"/>
      <c r="Q639" s="12"/>
      <c r="R639" s="12"/>
      <c r="S639" s="12"/>
      <c r="T639" s="12"/>
      <c r="U639" s="12"/>
    </row>
    <row r="640" spans="1:21" s="12" customFormat="1" ht="75" customHeight="1" x14ac:dyDescent="0.25">
      <c r="A640" s="75" t="s">
        <v>69</v>
      </c>
      <c r="B640" s="352" t="s">
        <v>402</v>
      </c>
      <c r="C640" s="352"/>
      <c r="D640" s="352"/>
      <c r="E640" s="352"/>
      <c r="F640" s="352"/>
      <c r="G640" s="352"/>
      <c r="H640" s="63"/>
      <c r="I640" s="103"/>
      <c r="J640" s="39"/>
      <c r="K640" s="120" t="s">
        <v>197</v>
      </c>
      <c r="L640" s="120"/>
      <c r="M640" s="2"/>
    </row>
    <row r="641" spans="1:21" s="12" customFormat="1" ht="15.75" customHeight="1" thickBot="1" x14ac:dyDescent="0.25">
      <c r="A641" s="78"/>
      <c r="B641" s="152"/>
      <c r="C641" s="152"/>
      <c r="D641" s="152"/>
      <c r="E641" s="152"/>
      <c r="F641" s="152"/>
      <c r="G641" s="152"/>
      <c r="H641" s="63"/>
      <c r="I641" s="103"/>
      <c r="K641" s="120" t="s">
        <v>67</v>
      </c>
      <c r="L641" s="120"/>
      <c r="M641" s="2"/>
    </row>
    <row r="642" spans="1:21" s="12" customFormat="1" ht="15.75" thickBot="1" x14ac:dyDescent="0.3">
      <c r="A642" s="164" t="s">
        <v>369</v>
      </c>
      <c r="B642" s="355" t="s">
        <v>361</v>
      </c>
      <c r="C642" s="356"/>
      <c r="D642" s="356"/>
      <c r="E642" s="356"/>
      <c r="F642" s="356"/>
      <c r="G642" s="356"/>
      <c r="H642" s="357"/>
      <c r="I642" s="103"/>
      <c r="K642" s="120" t="s">
        <v>197</v>
      </c>
      <c r="L642" s="120"/>
      <c r="M642" s="2"/>
    </row>
    <row r="643" spans="1:21" s="12" customFormat="1" ht="13.5" customHeight="1" x14ac:dyDescent="0.25">
      <c r="A643" s="75" t="s">
        <v>60</v>
      </c>
      <c r="B643" s="152" t="s">
        <v>212</v>
      </c>
      <c r="C643" s="152"/>
      <c r="D643" s="152"/>
      <c r="E643" s="152"/>
      <c r="F643" s="152"/>
      <c r="G643" s="152"/>
      <c r="H643" s="63"/>
      <c r="I643" s="103"/>
      <c r="K643" s="120" t="s">
        <v>67</v>
      </c>
      <c r="L643" s="120"/>
      <c r="M643" s="2"/>
    </row>
    <row r="644" spans="1:21" s="140" customFormat="1" ht="29.25" x14ac:dyDescent="0.25">
      <c r="A644" s="74"/>
      <c r="B644" s="34" t="str">
        <f>CONCATENATE($O$2&amp;": "&amp;VLOOKUP($B643,$N$3:$U$25,2,0))</f>
        <v>Font: Arial</v>
      </c>
      <c r="C644" s="34" t="str">
        <f>CONCATENATE($P$2&amp;": "&amp;VLOOKUP($B643,$N$3:$U$25,3,0))</f>
        <v>T-face: Normal</v>
      </c>
      <c r="D644" s="34" t="str">
        <f>CONCATENATE($Q$2&amp;": "&amp;VLOOKUP($B643,$N$3:$U$25,4,0))</f>
        <v>Font size: 11</v>
      </c>
      <c r="E644" s="34" t="str">
        <f>CONCATENATE($R$2&amp;": "&amp;VLOOKUP($B643,$N$3:$U$25,5,0))</f>
        <v>Row height: 24.75</v>
      </c>
      <c r="F644" s="34" t="str">
        <f>CONCATENATE($S$2&amp;": "&amp;VLOOKUP($B643,$N$3:$U$25,6,0))</f>
        <v>Text col: Black</v>
      </c>
      <c r="G644" s="34" t="str">
        <f>CONCATENATE($T$2&amp;": "&amp;VLOOKUP($B643,$N$3:$U$25,7,0))</f>
        <v>BG col: White</v>
      </c>
      <c r="H644" s="90" t="str">
        <f>CONCATENATE($U$2&amp;": "&amp;VLOOKUP($B643,$N$3:$U$25,8,0))</f>
        <v>Just: Left</v>
      </c>
      <c r="I644" s="105"/>
      <c r="J644" s="12"/>
      <c r="K644" s="120" t="s">
        <v>67</v>
      </c>
      <c r="L644" s="120"/>
      <c r="M644" s="2"/>
      <c r="N644" s="40"/>
      <c r="O644" s="43"/>
      <c r="P644" s="43"/>
      <c r="Q644" s="43"/>
      <c r="R644" s="43"/>
      <c r="S644" s="40"/>
      <c r="T644" s="12"/>
      <c r="U644" s="12"/>
    </row>
    <row r="645" spans="1:21" s="12" customFormat="1" ht="32.25" customHeight="1" x14ac:dyDescent="0.25">
      <c r="A645" s="74" t="s">
        <v>131</v>
      </c>
      <c r="B645" s="358" t="s">
        <v>273</v>
      </c>
      <c r="C645" s="352"/>
      <c r="D645" s="352"/>
      <c r="E645" s="352"/>
      <c r="F645" s="352"/>
      <c r="G645" s="352"/>
      <c r="H645" s="63"/>
      <c r="I645" s="103"/>
      <c r="J645" s="140"/>
      <c r="K645" s="120" t="s">
        <v>197</v>
      </c>
      <c r="L645" s="120"/>
      <c r="M645" s="208"/>
    </row>
    <row r="646" spans="1:21" s="12" customFormat="1" ht="15" customHeight="1" x14ac:dyDescent="0.25">
      <c r="A646" s="75" t="s">
        <v>62</v>
      </c>
      <c r="B646" s="152" t="s">
        <v>456</v>
      </c>
      <c r="C646" s="152"/>
      <c r="D646" s="152"/>
      <c r="E646" s="152"/>
      <c r="F646" s="152"/>
      <c r="G646" s="152"/>
      <c r="H646" s="63"/>
      <c r="I646" s="103"/>
      <c r="K646" s="120" t="s">
        <v>197</v>
      </c>
      <c r="L646" s="120"/>
      <c r="M646" s="2"/>
    </row>
    <row r="647" spans="1:21" s="12" customFormat="1" ht="15" x14ac:dyDescent="0.25">
      <c r="A647" s="76" t="s">
        <v>63</v>
      </c>
      <c r="B647" s="152" t="s">
        <v>358</v>
      </c>
      <c r="C647" s="152"/>
      <c r="D647" s="152"/>
      <c r="E647" s="152"/>
      <c r="F647" s="152"/>
      <c r="G647" s="152"/>
      <c r="H647" s="63"/>
      <c r="I647" s="103"/>
      <c r="K647" s="120" t="s">
        <v>67</v>
      </c>
      <c r="L647" s="120"/>
      <c r="M647" s="2"/>
      <c r="N647" s="208"/>
      <c r="O647" s="208"/>
      <c r="P647" s="208"/>
      <c r="Q647" s="208"/>
      <c r="R647" s="208"/>
    </row>
    <row r="648" spans="1:21" s="12" customFormat="1" ht="15" x14ac:dyDescent="0.25">
      <c r="A648" s="76" t="s">
        <v>60</v>
      </c>
      <c r="B648" s="352" t="s">
        <v>74</v>
      </c>
      <c r="C648" s="352"/>
      <c r="D648" s="352"/>
      <c r="E648" s="352"/>
      <c r="F648" s="352"/>
      <c r="G648" s="352"/>
      <c r="H648" s="63"/>
      <c r="I648" s="103"/>
      <c r="K648" s="120" t="s">
        <v>67</v>
      </c>
      <c r="L648" s="120"/>
      <c r="M648" s="2"/>
    </row>
    <row r="649" spans="1:21" s="12" customFormat="1" ht="15" x14ac:dyDescent="0.25">
      <c r="A649" s="76" t="s">
        <v>134</v>
      </c>
      <c r="B649" s="152" t="s">
        <v>67</v>
      </c>
      <c r="C649" s="152"/>
      <c r="D649" s="152"/>
      <c r="E649" s="152"/>
      <c r="F649" s="152"/>
      <c r="G649" s="152"/>
      <c r="H649" s="63"/>
      <c r="I649" s="103"/>
      <c r="K649" s="120" t="s">
        <v>67</v>
      </c>
      <c r="L649" s="120"/>
      <c r="M649" s="2"/>
    </row>
    <row r="650" spans="1:21" s="12" customFormat="1" ht="15.75" customHeight="1" x14ac:dyDescent="0.25">
      <c r="A650" s="76" t="s">
        <v>135</v>
      </c>
      <c r="B650" s="152" t="s">
        <v>67</v>
      </c>
      <c r="C650" s="152"/>
      <c r="D650" s="152"/>
      <c r="E650" s="152"/>
      <c r="F650" s="152"/>
      <c r="G650" s="152"/>
      <c r="H650" s="63"/>
      <c r="I650" s="103"/>
      <c r="K650" s="120" t="s">
        <v>67</v>
      </c>
      <c r="L650" s="120"/>
      <c r="M650" s="2"/>
    </row>
    <row r="651" spans="1:21" s="12" customFormat="1" ht="15.75" customHeight="1" x14ac:dyDescent="0.25">
      <c r="A651" s="76" t="s">
        <v>136</v>
      </c>
      <c r="B651" s="152" t="s">
        <v>67</v>
      </c>
      <c r="C651" s="152"/>
      <c r="D651" s="152"/>
      <c r="E651" s="152"/>
      <c r="F651" s="152"/>
      <c r="G651" s="152"/>
      <c r="H651" s="63"/>
      <c r="I651" s="103"/>
      <c r="K651" s="120" t="s">
        <v>67</v>
      </c>
      <c r="L651" s="120"/>
      <c r="M651" s="2"/>
      <c r="T651" s="140"/>
      <c r="U651" s="140"/>
    </row>
    <row r="652" spans="1:21" customFormat="1" ht="15" x14ac:dyDescent="0.25">
      <c r="A652" s="76" t="s">
        <v>137</v>
      </c>
      <c r="B652" s="152" t="str">
        <f>IF(B643=$N$4,"Yes","No")</f>
        <v>No</v>
      </c>
      <c r="C652" s="152"/>
      <c r="D652" s="152"/>
      <c r="E652" s="152"/>
      <c r="F652" s="152"/>
      <c r="G652" s="152"/>
      <c r="H652" s="92"/>
      <c r="I652" s="102"/>
      <c r="J652" s="12"/>
      <c r="K652" s="120" t="s">
        <v>67</v>
      </c>
      <c r="L652" s="120"/>
      <c r="M652" s="2"/>
      <c r="N652" s="140"/>
      <c r="O652" s="140"/>
      <c r="P652" s="140"/>
      <c r="Q652" s="140"/>
      <c r="R652" s="140"/>
      <c r="S652" s="140"/>
      <c r="T652" s="12"/>
      <c r="U652" s="12"/>
    </row>
    <row r="653" spans="1:21" s="12" customFormat="1" ht="15.75" customHeight="1" x14ac:dyDescent="0.25">
      <c r="A653" s="77" t="s">
        <v>138</v>
      </c>
      <c r="B653" s="29" t="s">
        <v>12</v>
      </c>
      <c r="C653" s="152"/>
      <c r="D653" s="152"/>
      <c r="E653" s="152"/>
      <c r="F653" s="152"/>
      <c r="G653" s="152"/>
      <c r="H653" s="63"/>
      <c r="I653" s="103"/>
      <c r="J653" s="39"/>
      <c r="K653" s="120" t="s">
        <v>67</v>
      </c>
      <c r="L653" s="120"/>
      <c r="M653" s="2"/>
    </row>
    <row r="654" spans="1:21" s="12" customFormat="1" ht="34.5" customHeight="1" x14ac:dyDescent="0.25">
      <c r="A654" s="75" t="s">
        <v>69</v>
      </c>
      <c r="B654" s="352" t="s">
        <v>363</v>
      </c>
      <c r="C654" s="352"/>
      <c r="D654" s="352"/>
      <c r="E654" s="352"/>
      <c r="F654" s="352"/>
      <c r="G654" s="352"/>
      <c r="H654" s="63"/>
      <c r="I654" s="103"/>
      <c r="K654" s="120" t="s">
        <v>197</v>
      </c>
      <c r="L654" s="120"/>
      <c r="M654" s="2"/>
    </row>
    <row r="655" spans="1:21" s="12" customFormat="1" ht="15.75" customHeight="1" thickBot="1" x14ac:dyDescent="0.25">
      <c r="A655" s="78"/>
      <c r="B655" s="152"/>
      <c r="C655" s="152"/>
      <c r="D655" s="152"/>
      <c r="E655" s="152"/>
      <c r="F655" s="152"/>
      <c r="G655" s="152"/>
      <c r="H655" s="63"/>
      <c r="I655" s="103"/>
      <c r="K655" s="120" t="s">
        <v>67</v>
      </c>
      <c r="L655" s="120"/>
      <c r="M655" s="2"/>
    </row>
    <row r="656" spans="1:21" s="12" customFormat="1" ht="15.75" customHeight="1" thickBot="1" x14ac:dyDescent="0.3">
      <c r="A656" s="164" t="s">
        <v>419</v>
      </c>
      <c r="B656" s="355" t="s">
        <v>288</v>
      </c>
      <c r="C656" s="356"/>
      <c r="D656" s="356"/>
      <c r="E656" s="356"/>
      <c r="F656" s="356"/>
      <c r="G656" s="356"/>
      <c r="H656" s="357"/>
      <c r="I656" s="103"/>
      <c r="K656" s="120" t="s">
        <v>197</v>
      </c>
      <c r="L656" s="120"/>
      <c r="M656" s="2"/>
    </row>
    <row r="657" spans="1:21" s="12" customFormat="1" ht="13.5" customHeight="1" x14ac:dyDescent="0.25">
      <c r="A657" s="75" t="s">
        <v>60</v>
      </c>
      <c r="B657" s="139" t="s">
        <v>124</v>
      </c>
      <c r="C657" s="139"/>
      <c r="D657" s="139"/>
      <c r="E657" s="139"/>
      <c r="F657" s="139"/>
      <c r="G657" s="139"/>
      <c r="H657" s="63"/>
      <c r="I657" s="103"/>
      <c r="K657" s="120" t="s">
        <v>67</v>
      </c>
      <c r="L657" s="120"/>
      <c r="M657" s="2"/>
    </row>
    <row r="658" spans="1:21" s="12" customFormat="1" ht="29.25" x14ac:dyDescent="0.25">
      <c r="A658" s="75"/>
      <c r="B658" s="34" t="str">
        <f>CONCATENATE($O$2&amp;": "&amp;VLOOKUP($B657,$N$3:$U$25,2,0))</f>
        <v>Font: Arial</v>
      </c>
      <c r="C658" s="34" t="str">
        <f>CONCATENATE($P$2&amp;": "&amp;VLOOKUP($B657,$N$3:$U$25,3,0))</f>
        <v>T-face: Normal</v>
      </c>
      <c r="D658" s="34" t="str">
        <f>CONCATENATE($Q$2&amp;": "&amp;VLOOKUP($B657,$N$3:$U$25,4,0))</f>
        <v>Font size: 11</v>
      </c>
      <c r="E658" s="34" t="str">
        <f>CONCATENATE($R$2&amp;": "&amp;VLOOKUP($B657,$N$3:$U$25,5,0))</f>
        <v>Row height: Dependant</v>
      </c>
      <c r="F658" s="34" t="str">
        <f>CONCATENATE($S$2&amp;": "&amp;VLOOKUP($B657,$N$3:$U$25,6,0))</f>
        <v>Text col: Black</v>
      </c>
      <c r="G658" s="34" t="str">
        <f>CONCATENATE($T$2&amp;": "&amp;VLOOKUP($B657,$N$3:$U$25,7,0))</f>
        <v>BG col: Sky blue</v>
      </c>
      <c r="H658" s="90" t="str">
        <f>CONCATENATE($U$2&amp;": "&amp;VLOOKUP($B657,$N$3:$U$25,8,0))</f>
        <v>Just: Left/Centre</v>
      </c>
      <c r="I658" s="103"/>
      <c r="K658" s="120" t="s">
        <v>67</v>
      </c>
      <c r="L658" s="120"/>
      <c r="M658" s="2"/>
    </row>
    <row r="659" spans="1:21" s="12" customFormat="1" ht="15" x14ac:dyDescent="0.25">
      <c r="A659" s="75" t="s">
        <v>61</v>
      </c>
      <c r="B659" s="139" t="s">
        <v>354</v>
      </c>
      <c r="C659" s="139"/>
      <c r="D659" s="139"/>
      <c r="E659" s="139"/>
      <c r="F659" s="139"/>
      <c r="G659" s="139"/>
      <c r="H659" s="63"/>
      <c r="I659" s="103"/>
      <c r="K659" s="120" t="s">
        <v>197</v>
      </c>
      <c r="L659" s="120"/>
      <c r="M659" s="2"/>
    </row>
    <row r="660" spans="1:21" s="12" customFormat="1" ht="15" x14ac:dyDescent="0.25">
      <c r="A660" s="75" t="s">
        <v>62</v>
      </c>
      <c r="B660" s="139"/>
      <c r="C660" s="139"/>
      <c r="D660" s="139"/>
      <c r="E660" s="139"/>
      <c r="F660" s="139"/>
      <c r="G660" s="139"/>
      <c r="H660" s="63"/>
      <c r="I660" s="103"/>
      <c r="K660" s="120" t="s">
        <v>67</v>
      </c>
      <c r="L660" s="120"/>
      <c r="M660" s="2"/>
      <c r="T660"/>
      <c r="U660"/>
    </row>
    <row r="661" spans="1:21" s="12" customFormat="1" ht="15" x14ac:dyDescent="0.25">
      <c r="A661" s="76" t="s">
        <v>63</v>
      </c>
      <c r="B661" s="139" t="s">
        <v>128</v>
      </c>
      <c r="C661" s="139"/>
      <c r="D661" s="139"/>
      <c r="E661" s="139"/>
      <c r="F661" s="139"/>
      <c r="G661" s="139"/>
      <c r="H661" s="63"/>
      <c r="I661" s="103"/>
      <c r="K661" s="120" t="s">
        <v>67</v>
      </c>
      <c r="L661" s="120"/>
      <c r="M661" s="2"/>
      <c r="N661" s="40"/>
      <c r="O661" s="43"/>
      <c r="P661" s="43"/>
      <c r="Q661" s="43"/>
      <c r="R661" s="43"/>
      <c r="S661" s="40"/>
    </row>
    <row r="662" spans="1:21" s="12" customFormat="1" ht="15" x14ac:dyDescent="0.25">
      <c r="A662" s="76" t="s">
        <v>60</v>
      </c>
      <c r="B662" s="352" t="s">
        <v>130</v>
      </c>
      <c r="C662" s="352"/>
      <c r="D662" s="352"/>
      <c r="E662" s="352"/>
      <c r="F662" s="352"/>
      <c r="G662" s="352"/>
      <c r="H662" s="63"/>
      <c r="I662" s="103"/>
      <c r="K662" s="120" t="s">
        <v>67</v>
      </c>
      <c r="L662" s="120"/>
      <c r="M662" s="2"/>
    </row>
    <row r="663" spans="1:21" s="12" customFormat="1" ht="15" x14ac:dyDescent="0.25">
      <c r="A663" s="76" t="s">
        <v>134</v>
      </c>
      <c r="B663" s="141">
        <v>0</v>
      </c>
      <c r="C663" s="141"/>
      <c r="D663" s="141"/>
      <c r="E663" s="141"/>
      <c r="F663" s="141"/>
      <c r="G663" s="141"/>
      <c r="H663" s="63"/>
      <c r="I663" s="103"/>
      <c r="K663" s="120" t="s">
        <v>197</v>
      </c>
      <c r="L663" s="120"/>
      <c r="M663" s="2"/>
    </row>
    <row r="664" spans="1:21" s="12" customFormat="1" ht="15.75" customHeight="1" x14ac:dyDescent="0.25">
      <c r="A664" s="76" t="s">
        <v>135</v>
      </c>
      <c r="B664" s="143">
        <v>100000</v>
      </c>
      <c r="C664" s="141" t="s">
        <v>287</v>
      </c>
      <c r="D664" s="141"/>
      <c r="E664" s="141"/>
      <c r="F664" s="141"/>
      <c r="G664" s="141"/>
      <c r="H664" s="63"/>
      <c r="I664" s="103"/>
      <c r="K664" s="120" t="s">
        <v>197</v>
      </c>
      <c r="L664" s="120"/>
      <c r="M664" s="2"/>
    </row>
    <row r="665" spans="1:21" s="12" customFormat="1" ht="15.75" customHeight="1" x14ac:dyDescent="0.25">
      <c r="A665" s="76" t="s">
        <v>136</v>
      </c>
      <c r="B665" s="351" t="s">
        <v>365</v>
      </c>
      <c r="C665" s="351"/>
      <c r="D665" s="351"/>
      <c r="E665" s="351"/>
      <c r="F665" s="351"/>
      <c r="G665" s="351"/>
      <c r="H665" s="63"/>
      <c r="I665" s="103"/>
      <c r="K665" s="120" t="s">
        <v>197</v>
      </c>
      <c r="L665" s="120"/>
      <c r="M665" s="2"/>
    </row>
    <row r="666" spans="1:21" s="12" customFormat="1" ht="15.75" customHeight="1" x14ac:dyDescent="0.25">
      <c r="A666" s="76" t="s">
        <v>137</v>
      </c>
      <c r="B666" s="141" t="s">
        <v>67</v>
      </c>
      <c r="C666" s="141"/>
      <c r="D666" s="141"/>
      <c r="E666" s="141"/>
      <c r="F666" s="141"/>
      <c r="G666" s="141"/>
      <c r="H666" s="63"/>
      <c r="I666" s="103"/>
      <c r="K666" s="120" t="s">
        <v>67</v>
      </c>
      <c r="L666" s="120"/>
      <c r="M666" s="2"/>
    </row>
    <row r="667" spans="1:21" customFormat="1" ht="30" x14ac:dyDescent="0.25">
      <c r="A667" s="77" t="s">
        <v>138</v>
      </c>
      <c r="B667" s="29" t="s">
        <v>13</v>
      </c>
      <c r="C667" s="141"/>
      <c r="D667" s="141"/>
      <c r="E667" s="141"/>
      <c r="F667" s="141"/>
      <c r="G667" s="141"/>
      <c r="H667" s="92"/>
      <c r="I667" s="102"/>
      <c r="J667" s="12"/>
      <c r="K667" s="120" t="s">
        <v>67</v>
      </c>
      <c r="L667" s="120"/>
      <c r="M667" s="2"/>
      <c r="N667" s="12"/>
      <c r="O667" s="12"/>
      <c r="P667" s="12"/>
      <c r="Q667" s="12"/>
      <c r="R667" s="12"/>
      <c r="S667" s="12"/>
      <c r="T667" s="12"/>
      <c r="U667" s="12"/>
    </row>
    <row r="668" spans="1:21" s="12" customFormat="1" ht="69" customHeight="1" x14ac:dyDescent="0.25">
      <c r="A668" s="75" t="s">
        <v>69</v>
      </c>
      <c r="B668" s="352" t="s">
        <v>402</v>
      </c>
      <c r="C668" s="352"/>
      <c r="D668" s="352"/>
      <c r="E668" s="352"/>
      <c r="F668" s="352"/>
      <c r="G668" s="352"/>
      <c r="H668" s="63"/>
      <c r="I668" s="103"/>
      <c r="J668" s="39"/>
      <c r="K668" s="120" t="s">
        <v>197</v>
      </c>
      <c r="L668" s="120"/>
      <c r="M668" s="2"/>
    </row>
    <row r="669" spans="1:21" s="12" customFormat="1" ht="15.75" customHeight="1" thickBot="1" x14ac:dyDescent="0.25">
      <c r="A669" s="78"/>
      <c r="B669" s="139"/>
      <c r="C669" s="139"/>
      <c r="D669" s="139"/>
      <c r="E669" s="139"/>
      <c r="F669" s="139"/>
      <c r="G669" s="139"/>
      <c r="H669" s="63"/>
      <c r="I669" s="103"/>
      <c r="K669" s="120" t="s">
        <v>67</v>
      </c>
      <c r="L669" s="120"/>
      <c r="M669" s="2"/>
    </row>
    <row r="670" spans="1:21" s="12" customFormat="1" ht="15.75" thickBot="1" x14ac:dyDescent="0.3">
      <c r="A670" s="164" t="s">
        <v>370</v>
      </c>
      <c r="B670" s="355" t="s">
        <v>142</v>
      </c>
      <c r="C670" s="356"/>
      <c r="D670" s="356"/>
      <c r="E670" s="356"/>
      <c r="F670" s="356"/>
      <c r="G670" s="356"/>
      <c r="H670" s="357"/>
      <c r="I670" s="103"/>
      <c r="J670" s="6"/>
      <c r="K670" s="120" t="s">
        <v>197</v>
      </c>
      <c r="L670" s="120"/>
      <c r="M670" s="2"/>
    </row>
    <row r="671" spans="1:21" s="12" customFormat="1" ht="15" x14ac:dyDescent="0.25">
      <c r="A671" s="75" t="s">
        <v>60</v>
      </c>
      <c r="B671" s="42" t="s">
        <v>106</v>
      </c>
      <c r="C671" s="42"/>
      <c r="D671" s="42"/>
      <c r="E671" s="42"/>
      <c r="F671" s="42"/>
      <c r="G671" s="42"/>
      <c r="H671" s="63"/>
      <c r="I671" s="103"/>
      <c r="K671" s="120" t="s">
        <v>67</v>
      </c>
      <c r="L671" s="120"/>
      <c r="M671" s="2"/>
    </row>
    <row r="672" spans="1:21" s="41" customFormat="1" ht="15" x14ac:dyDescent="0.25">
      <c r="A672" s="74"/>
      <c r="B672" s="34" t="str">
        <f>CONCATENATE($O$2&amp;": "&amp;VLOOKUP($B671,$N$3:$U$25,2,0))</f>
        <v>Font: Arial</v>
      </c>
      <c r="C672" s="34" t="str">
        <f>CONCATENATE($P$2&amp;": "&amp;VLOOKUP($B671,$N$3:$U$25,3,0))</f>
        <v>T-face: Bold</v>
      </c>
      <c r="D672" s="34" t="str">
        <f>CONCATENATE($Q$2&amp;": "&amp;VLOOKUP($B671,$N$3:$U$25,4,0))</f>
        <v>Font size: 14</v>
      </c>
      <c r="E672" s="34" t="str">
        <f>CONCATENATE($R$2&amp;": "&amp;VLOOKUP($B671,$N$3:$U$25,5,0))</f>
        <v>Row height: 31.5</v>
      </c>
      <c r="F672" s="34" t="str">
        <f>CONCATENATE($S$2&amp;": "&amp;VLOOKUP($B671,$N$3:$U$25,6,0))</f>
        <v>Text col: Teal</v>
      </c>
      <c r="G672" s="34" t="str">
        <f>CONCATENATE($T$2&amp;": "&amp;VLOOKUP($B671,$N$3:$U$25,7,0))</f>
        <v>BG col: White</v>
      </c>
      <c r="H672" s="90" t="str">
        <f>CONCATENATE($U$2&amp;": "&amp;VLOOKUP($B671,$N$3:$U$25,8,0))</f>
        <v>Just: Left</v>
      </c>
      <c r="I672" s="105"/>
      <c r="J672" s="12"/>
      <c r="K672" s="120" t="s">
        <v>67</v>
      </c>
      <c r="L672" s="120"/>
      <c r="M672" s="2"/>
      <c r="N672" s="12"/>
      <c r="O672" s="12"/>
      <c r="P672" s="12"/>
      <c r="Q672" s="12"/>
      <c r="R672" s="12"/>
      <c r="S672" s="12"/>
      <c r="T672" s="12"/>
      <c r="U672" s="12"/>
    </row>
    <row r="673" spans="1:21" s="12" customFormat="1" ht="15" x14ac:dyDescent="0.25">
      <c r="A673" s="75" t="s">
        <v>61</v>
      </c>
      <c r="B673" s="42" t="s">
        <v>56</v>
      </c>
      <c r="C673" s="42"/>
      <c r="D673" s="42"/>
      <c r="E673" s="42"/>
      <c r="F673" s="42"/>
      <c r="G673" s="42"/>
      <c r="H673" s="63"/>
      <c r="I673" s="103"/>
      <c r="J673" s="41"/>
      <c r="K673" s="120" t="s">
        <v>197</v>
      </c>
      <c r="L673" s="120"/>
      <c r="M673" s="2"/>
    </row>
    <row r="674" spans="1:21" s="12" customFormat="1" ht="15" x14ac:dyDescent="0.25">
      <c r="A674" s="75" t="s">
        <v>62</v>
      </c>
      <c r="B674" s="47" t="s">
        <v>56</v>
      </c>
      <c r="C674" s="47"/>
      <c r="D674" s="47"/>
      <c r="E674" s="47"/>
      <c r="F674" s="47"/>
      <c r="G674" s="47"/>
      <c r="H674" s="63"/>
      <c r="I674" s="103"/>
      <c r="K674" s="120" t="s">
        <v>67</v>
      </c>
      <c r="L674" s="120"/>
      <c r="M674" s="2"/>
      <c r="T674"/>
      <c r="U674"/>
    </row>
    <row r="675" spans="1:21" s="12" customFormat="1" ht="15" x14ac:dyDescent="0.25">
      <c r="A675" s="76" t="s">
        <v>63</v>
      </c>
      <c r="B675" s="42" t="s">
        <v>76</v>
      </c>
      <c r="C675" s="42"/>
      <c r="D675" s="42"/>
      <c r="E675" s="42"/>
      <c r="F675" s="42"/>
      <c r="G675" s="42"/>
      <c r="H675" s="63"/>
      <c r="I675" s="103"/>
      <c r="K675" s="120" t="s">
        <v>67</v>
      </c>
      <c r="L675" s="120"/>
      <c r="M675" s="2"/>
      <c r="N675" s="40"/>
      <c r="O675" s="43"/>
      <c r="P675" s="43"/>
      <c r="Q675" s="43"/>
      <c r="R675" s="43"/>
      <c r="S675" s="40"/>
    </row>
    <row r="676" spans="1:21" s="12" customFormat="1" ht="15" x14ac:dyDescent="0.25">
      <c r="A676" s="76" t="s">
        <v>60</v>
      </c>
      <c r="B676" s="352" t="s">
        <v>74</v>
      </c>
      <c r="C676" s="352"/>
      <c r="D676" s="352"/>
      <c r="E676" s="352"/>
      <c r="F676" s="352"/>
      <c r="G676" s="352"/>
      <c r="H676" s="63"/>
      <c r="I676" s="103"/>
      <c r="K676" s="120" t="s">
        <v>197</v>
      </c>
      <c r="L676" s="120"/>
      <c r="M676" s="2"/>
      <c r="T676" s="6"/>
      <c r="U676" s="6"/>
    </row>
    <row r="677" spans="1:21" s="12" customFormat="1" ht="15" x14ac:dyDescent="0.25">
      <c r="A677" s="76" t="s">
        <v>134</v>
      </c>
      <c r="B677" s="42" t="s">
        <v>67</v>
      </c>
      <c r="C677" s="42"/>
      <c r="D677" s="42"/>
      <c r="E677" s="42"/>
      <c r="F677" s="42"/>
      <c r="G677" s="42"/>
      <c r="H677" s="63"/>
      <c r="I677" s="103"/>
      <c r="K677" s="120" t="s">
        <v>67</v>
      </c>
      <c r="L677" s="120"/>
      <c r="M677" s="2"/>
      <c r="N677" s="6"/>
      <c r="O677" s="6"/>
      <c r="R677" s="6"/>
      <c r="S677" s="6"/>
    </row>
    <row r="678" spans="1:21" s="12" customFormat="1" ht="15" x14ac:dyDescent="0.25">
      <c r="A678" s="76" t="s">
        <v>135</v>
      </c>
      <c r="B678" s="42" t="s">
        <v>67</v>
      </c>
      <c r="C678" s="42"/>
      <c r="D678" s="42"/>
      <c r="E678" s="42"/>
      <c r="F678" s="42"/>
      <c r="G678" s="42"/>
      <c r="H678" s="63"/>
      <c r="I678" s="103"/>
      <c r="K678" s="120" t="s">
        <v>67</v>
      </c>
      <c r="L678" s="120"/>
      <c r="M678" s="2"/>
    </row>
    <row r="679" spans="1:21" s="12" customFormat="1" ht="15" x14ac:dyDescent="0.25">
      <c r="A679" s="76" t="s">
        <v>136</v>
      </c>
      <c r="B679" s="42" t="s">
        <v>67</v>
      </c>
      <c r="C679" s="42"/>
      <c r="D679" s="42"/>
      <c r="E679" s="42"/>
      <c r="F679" s="42"/>
      <c r="G679" s="42"/>
      <c r="H679" s="63"/>
      <c r="I679" s="103"/>
      <c r="K679" s="120" t="s">
        <v>67</v>
      </c>
      <c r="L679" s="120"/>
      <c r="M679" s="2"/>
      <c r="T679" s="41"/>
      <c r="U679" s="41"/>
    </row>
    <row r="680" spans="1:21" s="12" customFormat="1" ht="15" x14ac:dyDescent="0.25">
      <c r="A680" s="76" t="s">
        <v>137</v>
      </c>
      <c r="B680" s="29" t="s">
        <v>67</v>
      </c>
      <c r="C680" s="42"/>
      <c r="D680" s="42"/>
      <c r="E680" s="42"/>
      <c r="F680" s="42"/>
      <c r="G680" s="42"/>
      <c r="H680" s="63"/>
      <c r="I680" s="103"/>
      <c r="K680" s="120" t="s">
        <v>67</v>
      </c>
      <c r="L680" s="120"/>
      <c r="M680" s="2"/>
      <c r="N680" s="41"/>
      <c r="O680" s="41"/>
      <c r="P680" s="41"/>
      <c r="Q680" s="41"/>
      <c r="R680" s="41"/>
      <c r="S680" s="41"/>
    </row>
    <row r="681" spans="1:21" customFormat="1" ht="30" x14ac:dyDescent="0.25">
      <c r="A681" s="77" t="s">
        <v>138</v>
      </c>
      <c r="B681" s="42" t="str">
        <f>IF(B671=$N$4,"Yes","No")</f>
        <v>No</v>
      </c>
      <c r="C681" s="42"/>
      <c r="D681" s="42"/>
      <c r="E681" s="42"/>
      <c r="F681" s="42"/>
      <c r="G681" s="42"/>
      <c r="H681" s="92"/>
      <c r="I681" s="102"/>
      <c r="J681" s="12"/>
      <c r="K681" s="120" t="s">
        <v>67</v>
      </c>
      <c r="L681" s="120"/>
      <c r="M681" s="2"/>
      <c r="N681" s="12"/>
      <c r="O681" s="12"/>
      <c r="P681" s="12"/>
      <c r="Q681" s="12"/>
      <c r="R681" s="12"/>
      <c r="S681" s="12"/>
      <c r="T681" s="12"/>
      <c r="U681" s="12"/>
    </row>
    <row r="682" spans="1:21" s="12" customFormat="1" ht="15" x14ac:dyDescent="0.25">
      <c r="A682" s="75" t="s">
        <v>69</v>
      </c>
      <c r="B682" s="352" t="s">
        <v>77</v>
      </c>
      <c r="C682" s="352"/>
      <c r="D682" s="352"/>
      <c r="E682" s="352"/>
      <c r="F682" s="352"/>
      <c r="G682" s="352"/>
      <c r="H682" s="63"/>
      <c r="I682" s="103"/>
      <c r="J682" s="39"/>
      <c r="K682" s="120" t="s">
        <v>67</v>
      </c>
      <c r="L682" s="120"/>
      <c r="M682" s="2"/>
    </row>
    <row r="683" spans="1:21" s="12" customFormat="1" ht="15" thickBot="1" x14ac:dyDescent="0.25">
      <c r="A683" s="78"/>
      <c r="B683" s="42"/>
      <c r="C683" s="42"/>
      <c r="D683" s="42"/>
      <c r="E683" s="42"/>
      <c r="F683" s="42"/>
      <c r="G683" s="42"/>
      <c r="H683" s="63"/>
      <c r="I683" s="103"/>
      <c r="K683" s="120" t="s">
        <v>67</v>
      </c>
      <c r="L683" s="120"/>
      <c r="M683" s="2"/>
    </row>
    <row r="684" spans="1:21" ht="15.75" thickBot="1" x14ac:dyDescent="0.3">
      <c r="A684" s="164" t="s">
        <v>371</v>
      </c>
      <c r="B684" s="355" t="s">
        <v>143</v>
      </c>
      <c r="C684" s="356"/>
      <c r="D684" s="356"/>
      <c r="E684" s="356"/>
      <c r="F684" s="356"/>
      <c r="G684" s="356"/>
      <c r="H684" s="357"/>
      <c r="J684" s="12"/>
      <c r="K684" s="120" t="s">
        <v>197</v>
      </c>
      <c r="L684" s="120"/>
      <c r="M684" s="2"/>
      <c r="N684" s="12"/>
      <c r="O684" s="12"/>
      <c r="R684" s="12"/>
      <c r="S684" s="12"/>
      <c r="T684" s="12"/>
      <c r="U684" s="12"/>
    </row>
    <row r="685" spans="1:21" s="12" customFormat="1" ht="15" x14ac:dyDescent="0.25">
      <c r="A685" s="75" t="s">
        <v>60</v>
      </c>
      <c r="B685" s="42" t="s">
        <v>144</v>
      </c>
      <c r="C685" s="42"/>
      <c r="D685" s="42"/>
      <c r="E685" s="42"/>
      <c r="F685" s="42"/>
      <c r="G685" s="42"/>
      <c r="H685" s="63"/>
      <c r="I685" s="103"/>
      <c r="J685" s="6"/>
      <c r="K685" s="120" t="s">
        <v>67</v>
      </c>
      <c r="L685" s="120"/>
      <c r="M685" s="2"/>
    </row>
    <row r="686" spans="1:21" s="41" customFormat="1" ht="29.25" x14ac:dyDescent="0.25">
      <c r="A686" s="74"/>
      <c r="B686" s="34" t="str">
        <f>CONCATENATE($O$2&amp;": "&amp;VLOOKUP($B685,$N$3:$U$25,2,0))</f>
        <v>Font: Arial</v>
      </c>
      <c r="C686" s="34" t="str">
        <f>CONCATENATE($P$2&amp;": "&amp;VLOOKUP($B685,$N$3:$U$25,3,0))</f>
        <v>T-face: Normal</v>
      </c>
      <c r="D686" s="34" t="str">
        <f>CONCATENATE($Q$2&amp;": "&amp;VLOOKUP($B685,$N$3:$U$25,4,0))</f>
        <v>Font size: 11</v>
      </c>
      <c r="E686" s="34" t="str">
        <f>CONCATENATE($R$2&amp;": "&amp;VLOOKUP($B685,$N$3:$U$25,5,0))</f>
        <v>Row height: Dependant</v>
      </c>
      <c r="F686" s="34" t="str">
        <f>CONCATENATE($S$2&amp;": "&amp;VLOOKUP($B685,$N$3:$U$25,6,0))</f>
        <v>Text col: Black</v>
      </c>
      <c r="G686" s="34" t="str">
        <f>CONCATENATE($T$2&amp;": "&amp;VLOOKUP($B685,$N$3:$U$25,7,0))</f>
        <v>BG col: White</v>
      </c>
      <c r="H686" s="90" t="str">
        <f>CONCATENATE($U$2&amp;": "&amp;VLOOKUP($B685,$N$3:$U$25,8,0))</f>
        <v>Just: Left</v>
      </c>
      <c r="I686" s="105"/>
      <c r="J686" s="12"/>
      <c r="K686" s="120" t="s">
        <v>67</v>
      </c>
      <c r="L686" s="120"/>
      <c r="M686" s="2"/>
      <c r="N686" s="12"/>
      <c r="O686" s="12"/>
      <c r="P686" s="12"/>
      <c r="Q686" s="12"/>
      <c r="R686" s="12"/>
      <c r="S686" s="12"/>
      <c r="T686" s="12"/>
      <c r="U686" s="12"/>
    </row>
    <row r="687" spans="1:21" s="12" customFormat="1" ht="15" x14ac:dyDescent="0.25">
      <c r="A687" s="75" t="s">
        <v>61</v>
      </c>
      <c r="B687" s="42" t="s">
        <v>56</v>
      </c>
      <c r="C687" s="42"/>
      <c r="D687" s="42"/>
      <c r="E687" s="42"/>
      <c r="F687" s="42"/>
      <c r="G687" s="42"/>
      <c r="H687" s="63"/>
      <c r="I687" s="103"/>
      <c r="J687" s="41"/>
      <c r="K687" s="120" t="s">
        <v>197</v>
      </c>
      <c r="L687" s="120"/>
      <c r="M687" s="2"/>
    </row>
    <row r="688" spans="1:21" s="12" customFormat="1" ht="15" x14ac:dyDescent="0.25">
      <c r="A688" s="75" t="s">
        <v>62</v>
      </c>
      <c r="B688" s="42" t="s">
        <v>420</v>
      </c>
      <c r="C688" s="222" t="s">
        <v>384</v>
      </c>
      <c r="D688" s="222"/>
      <c r="E688" s="42"/>
      <c r="F688" s="42"/>
      <c r="G688" s="42"/>
      <c r="H688" s="63"/>
      <c r="I688" s="103"/>
      <c r="K688" s="120" t="s">
        <v>197</v>
      </c>
      <c r="L688" s="120"/>
      <c r="M688" s="2"/>
      <c r="T688"/>
      <c r="U688"/>
    </row>
    <row r="689" spans="1:21" s="12" customFormat="1" ht="15" x14ac:dyDescent="0.25">
      <c r="A689" s="76" t="s">
        <v>63</v>
      </c>
      <c r="B689" s="42" t="s">
        <v>141</v>
      </c>
      <c r="C689" s="42"/>
      <c r="D689" s="42"/>
      <c r="E689" s="42"/>
      <c r="F689" s="42"/>
      <c r="G689" s="42"/>
      <c r="H689" s="63"/>
      <c r="I689" s="103"/>
      <c r="K689" s="120" t="s">
        <v>67</v>
      </c>
      <c r="L689" s="120"/>
      <c r="M689" s="2"/>
      <c r="N689" s="40"/>
      <c r="O689" s="43"/>
      <c r="P689" s="43"/>
      <c r="Q689" s="43"/>
      <c r="R689" s="43"/>
      <c r="S689" s="40"/>
    </row>
    <row r="690" spans="1:21" s="12" customFormat="1" ht="15" x14ac:dyDescent="0.25">
      <c r="A690" s="76" t="s">
        <v>60</v>
      </c>
      <c r="B690" s="352" t="s">
        <v>139</v>
      </c>
      <c r="C690" s="352"/>
      <c r="D690" s="352"/>
      <c r="E690" s="352"/>
      <c r="F690" s="352"/>
      <c r="G690" s="352"/>
      <c r="H690" s="63"/>
      <c r="I690" s="103"/>
      <c r="K690" s="120" t="s">
        <v>67</v>
      </c>
      <c r="L690" s="120"/>
      <c r="M690" s="2"/>
    </row>
    <row r="691" spans="1:21" s="12" customFormat="1" ht="15.75" thickBot="1" x14ac:dyDescent="0.3">
      <c r="A691" s="76"/>
      <c r="B691" s="196"/>
      <c r="C691" s="196"/>
      <c r="D691" s="196"/>
      <c r="E691" s="196"/>
      <c r="F691" s="196"/>
      <c r="G691" s="196"/>
      <c r="H691" s="63"/>
      <c r="I691" s="103"/>
      <c r="K691" s="120"/>
      <c r="L691" s="120"/>
      <c r="M691" s="2"/>
      <c r="T691" s="6"/>
      <c r="U691" s="6"/>
    </row>
    <row r="692" spans="1:21" s="12" customFormat="1" ht="46.5" customHeight="1" x14ac:dyDescent="0.2">
      <c r="A692" s="167" t="s">
        <v>289</v>
      </c>
      <c r="B692" s="420" t="s">
        <v>403</v>
      </c>
      <c r="C692" s="421"/>
      <c r="D692" s="421"/>
      <c r="E692" s="421"/>
      <c r="F692" s="421"/>
      <c r="G692" s="422"/>
      <c r="H692" s="63"/>
      <c r="I692" s="103"/>
      <c r="K692" s="120" t="s">
        <v>197</v>
      </c>
      <c r="L692" s="120"/>
      <c r="M692" s="2"/>
      <c r="N692" s="6"/>
      <c r="O692" s="6"/>
      <c r="R692" s="6"/>
      <c r="S692" s="6"/>
    </row>
    <row r="693" spans="1:21" s="12" customFormat="1" ht="56.25" customHeight="1" x14ac:dyDescent="0.2">
      <c r="A693" s="167" t="s">
        <v>241</v>
      </c>
      <c r="B693" s="353" t="s">
        <v>404</v>
      </c>
      <c r="C693" s="354"/>
      <c r="D693" s="354"/>
      <c r="E693" s="354"/>
      <c r="F693" s="354"/>
      <c r="G693" s="393"/>
      <c r="H693" s="63"/>
      <c r="I693" s="103"/>
      <c r="K693" s="120" t="s">
        <v>197</v>
      </c>
      <c r="L693" s="120"/>
      <c r="M693" s="2"/>
    </row>
    <row r="694" spans="1:21" s="12" customFormat="1" ht="92.25" customHeight="1" x14ac:dyDescent="0.2">
      <c r="A694" s="167" t="s">
        <v>290</v>
      </c>
      <c r="B694" s="353" t="s">
        <v>316</v>
      </c>
      <c r="C694" s="354"/>
      <c r="D694" s="354"/>
      <c r="E694" s="354"/>
      <c r="F694" s="354"/>
      <c r="G694" s="393"/>
      <c r="H694" s="63"/>
      <c r="I694" s="103"/>
      <c r="K694" s="120" t="s">
        <v>197</v>
      </c>
      <c r="L694" s="120"/>
      <c r="M694" s="2"/>
    </row>
    <row r="695" spans="1:21" s="12" customFormat="1" ht="92.25" customHeight="1" x14ac:dyDescent="0.2">
      <c r="A695" s="167" t="s">
        <v>317</v>
      </c>
      <c r="B695" s="353" t="s">
        <v>318</v>
      </c>
      <c r="C695" s="354"/>
      <c r="D695" s="354"/>
      <c r="E695" s="354"/>
      <c r="F695" s="354"/>
      <c r="G695" s="393"/>
      <c r="H695" s="63"/>
      <c r="I695" s="103"/>
      <c r="K695" s="120" t="s">
        <v>197</v>
      </c>
      <c r="L695" s="120"/>
      <c r="M695" s="2"/>
      <c r="T695" s="41"/>
      <c r="U695" s="41"/>
    </row>
    <row r="696" spans="1:21" s="12" customFormat="1" ht="39" customHeight="1" x14ac:dyDescent="0.2">
      <c r="A696" s="101" t="s">
        <v>294</v>
      </c>
      <c r="B696" s="353" t="s">
        <v>261</v>
      </c>
      <c r="C696" s="354"/>
      <c r="D696" s="354"/>
      <c r="E696" s="354"/>
      <c r="F696" s="354"/>
      <c r="G696" s="393"/>
      <c r="H696" s="63"/>
      <c r="I696" s="103"/>
      <c r="K696" s="120" t="s">
        <v>197</v>
      </c>
      <c r="L696" s="120"/>
      <c r="M696" s="2"/>
      <c r="T696" s="140"/>
      <c r="U696" s="140"/>
    </row>
    <row r="697" spans="1:21" s="12" customFormat="1" ht="36" customHeight="1" x14ac:dyDescent="0.2">
      <c r="A697" s="101" t="s">
        <v>293</v>
      </c>
      <c r="B697" s="353" t="s">
        <v>260</v>
      </c>
      <c r="C697" s="354"/>
      <c r="D697" s="354"/>
      <c r="E697" s="354"/>
      <c r="F697" s="354"/>
      <c r="G697" s="393"/>
      <c r="H697" s="63"/>
      <c r="I697" s="103"/>
      <c r="K697" s="120" t="s">
        <v>197</v>
      </c>
      <c r="L697" s="120"/>
      <c r="M697" s="2"/>
      <c r="T697" s="140"/>
      <c r="U697" s="140"/>
    </row>
    <row r="698" spans="1:21" s="12" customFormat="1" ht="42" customHeight="1" x14ac:dyDescent="0.2">
      <c r="A698" s="101" t="s">
        <v>292</v>
      </c>
      <c r="B698" s="353" t="s">
        <v>262</v>
      </c>
      <c r="C698" s="354"/>
      <c r="D698" s="354"/>
      <c r="E698" s="354"/>
      <c r="F698" s="354"/>
      <c r="G698" s="393"/>
      <c r="H698" s="63"/>
      <c r="I698" s="103"/>
      <c r="K698" s="120" t="s">
        <v>197</v>
      </c>
      <c r="L698" s="120"/>
      <c r="M698" s="2"/>
      <c r="N698" s="41"/>
      <c r="O698" s="41"/>
      <c r="P698" s="41"/>
      <c r="Q698" s="41"/>
      <c r="R698" s="41"/>
      <c r="S698" s="41"/>
    </row>
    <row r="699" spans="1:21" s="12" customFormat="1" ht="89.25" customHeight="1" thickBot="1" x14ac:dyDescent="0.3">
      <c r="A699" s="77" t="s">
        <v>295</v>
      </c>
      <c r="B699" s="397" t="str">
        <f>IF(OR(AND($B$736="Yes",$B$737="Yes",' Reference module'!D736&gt;=3,AND($B$736="Yes",$B$737="Yes",' Reference module'!D737&gt;=3))),$B$698,IF(AND($B$736="Yes",' Reference module'!D736&lt;3),$B$695,IF(AND($B$737="Yes",' Reference module'!D737&lt;3),$B$695,IF(AND($B$736="Yes",$B$737="No"),$B$696,IF(AND($B$736="No",$B$737="Yes"),$B$697,IF(AND('Small business boosts calc'!$B$30="Yes",$B$736="No",$B$737="No"),$B$694,IF(AND('Small business boosts calc'!$B$30="No",$B$736="No",$B$737="No"),$B$693,$B$692)))))))</f>
        <v>• Complete the question: 'Do you run a small businesses with an aggregated annual turnover of
   less than $50 million?'.</v>
      </c>
      <c r="C699" s="398"/>
      <c r="D699" s="398"/>
      <c r="E699" s="398"/>
      <c r="F699" s="398"/>
      <c r="G699" s="399"/>
      <c r="H699" s="63"/>
      <c r="I699" s="103"/>
      <c r="K699" s="120" t="s">
        <v>197</v>
      </c>
      <c r="L699" s="120"/>
      <c r="M699" s="2"/>
    </row>
    <row r="700" spans="1:21" s="12" customFormat="1" ht="15" x14ac:dyDescent="0.25">
      <c r="A700" s="76" t="s">
        <v>134</v>
      </c>
      <c r="B700" s="42" t="s">
        <v>67</v>
      </c>
      <c r="C700" s="42"/>
      <c r="D700" s="42"/>
      <c r="E700" s="42"/>
      <c r="F700" s="42"/>
      <c r="G700" s="42"/>
      <c r="H700" s="63"/>
      <c r="I700" s="103"/>
      <c r="K700" s="120" t="s">
        <v>67</v>
      </c>
      <c r="L700" s="120"/>
      <c r="M700" s="2"/>
    </row>
    <row r="701" spans="1:21" s="12" customFormat="1" ht="15" x14ac:dyDescent="0.25">
      <c r="A701" s="76" t="s">
        <v>135</v>
      </c>
      <c r="B701" s="42" t="s">
        <v>67</v>
      </c>
      <c r="C701" s="42"/>
      <c r="D701" s="42"/>
      <c r="E701" s="42"/>
      <c r="F701" s="42"/>
      <c r="G701" s="42"/>
      <c r="H701" s="63"/>
      <c r="I701" s="103"/>
      <c r="K701" s="120" t="s">
        <v>67</v>
      </c>
      <c r="L701" s="120"/>
      <c r="M701" s="2"/>
    </row>
    <row r="702" spans="1:21" s="12" customFormat="1" ht="15" x14ac:dyDescent="0.25">
      <c r="A702" s="76" t="s">
        <v>136</v>
      </c>
      <c r="B702" s="42" t="s">
        <v>67</v>
      </c>
      <c r="C702" s="42"/>
      <c r="D702" s="42"/>
      <c r="E702" s="42"/>
      <c r="F702" s="42"/>
      <c r="G702" s="42"/>
      <c r="H702" s="63"/>
      <c r="I702" s="103"/>
      <c r="K702" s="120" t="s">
        <v>67</v>
      </c>
      <c r="L702" s="120"/>
      <c r="M702" s="2"/>
    </row>
    <row r="703" spans="1:21" s="12" customFormat="1" ht="15" x14ac:dyDescent="0.25">
      <c r="A703" s="76" t="s">
        <v>137</v>
      </c>
      <c r="B703" s="29" t="s">
        <v>420</v>
      </c>
      <c r="C703" s="222" t="s">
        <v>384</v>
      </c>
      <c r="D703" s="222"/>
      <c r="E703" s="42"/>
      <c r="F703" s="42"/>
      <c r="G703" s="42"/>
      <c r="H703" s="63"/>
      <c r="I703" s="103"/>
      <c r="K703" s="120" t="s">
        <v>197</v>
      </c>
      <c r="L703" s="120"/>
      <c r="M703" s="2"/>
    </row>
    <row r="704" spans="1:21" customFormat="1" ht="30" x14ac:dyDescent="0.25">
      <c r="A704" s="77" t="s">
        <v>138</v>
      </c>
      <c r="B704" s="42" t="str">
        <f>IF(B685=$N$4,"Yes","No")</f>
        <v>No</v>
      </c>
      <c r="C704" s="42"/>
      <c r="D704" s="42"/>
      <c r="E704" s="42"/>
      <c r="F704" s="42"/>
      <c r="G704" s="42"/>
      <c r="H704" s="92"/>
      <c r="I704" s="102"/>
      <c r="J704" s="12"/>
      <c r="K704" s="120" t="s">
        <v>67</v>
      </c>
      <c r="L704" s="120"/>
      <c r="M704" s="2"/>
      <c r="N704" s="12"/>
      <c r="O704" s="12"/>
      <c r="P704" s="12"/>
      <c r="Q704" s="12"/>
      <c r="R704" s="12"/>
      <c r="S704" s="12"/>
      <c r="T704" s="12"/>
      <c r="U704" s="12"/>
    </row>
    <row r="705" spans="1:21" s="12" customFormat="1" ht="336.75" customHeight="1" x14ac:dyDescent="0.25">
      <c r="A705" s="75" t="s">
        <v>69</v>
      </c>
      <c r="B705" s="396" t="s">
        <v>405</v>
      </c>
      <c r="C705" s="396"/>
      <c r="D705" s="396"/>
      <c r="E705" s="396"/>
      <c r="F705" s="396"/>
      <c r="G705" s="396"/>
      <c r="H705" s="63"/>
      <c r="I705" s="103"/>
      <c r="J705" s="39"/>
      <c r="K705" s="120" t="s">
        <v>197</v>
      </c>
      <c r="L705" s="120"/>
      <c r="M705" s="2"/>
    </row>
    <row r="706" spans="1:21" s="12" customFormat="1" ht="15" thickBot="1" x14ac:dyDescent="0.25">
      <c r="A706" s="78"/>
      <c r="B706" s="42"/>
      <c r="C706" s="42"/>
      <c r="D706" s="42"/>
      <c r="E706" s="42"/>
      <c r="F706" s="42"/>
      <c r="G706" s="42"/>
      <c r="H706" s="63"/>
      <c r="I706" s="103"/>
      <c r="K706" s="120" t="s">
        <v>67</v>
      </c>
      <c r="L706" s="120"/>
      <c r="M706" s="2"/>
    </row>
    <row r="707" spans="1:21" s="12" customFormat="1" ht="15.75" thickBot="1" x14ac:dyDescent="0.3">
      <c r="A707" s="164" t="s">
        <v>372</v>
      </c>
      <c r="B707" s="355" t="s">
        <v>140</v>
      </c>
      <c r="C707" s="356"/>
      <c r="D707" s="356"/>
      <c r="E707" s="356"/>
      <c r="F707" s="356"/>
      <c r="G707" s="356"/>
      <c r="H707" s="357"/>
      <c r="I707" s="103"/>
      <c r="K707" s="120" t="s">
        <v>197</v>
      </c>
      <c r="L707" s="120"/>
      <c r="M707" s="2"/>
    </row>
    <row r="708" spans="1:21" s="12" customFormat="1" ht="15" x14ac:dyDescent="0.25">
      <c r="A708" s="75" t="s">
        <v>60</v>
      </c>
      <c r="B708" s="42" t="s">
        <v>106</v>
      </c>
      <c r="C708" s="42"/>
      <c r="D708" s="42"/>
      <c r="E708" s="42"/>
      <c r="F708" s="42"/>
      <c r="G708" s="42"/>
      <c r="H708" s="63"/>
      <c r="I708" s="103"/>
      <c r="K708" s="120" t="s">
        <v>67</v>
      </c>
      <c r="L708" s="120"/>
      <c r="M708" s="2"/>
    </row>
    <row r="709" spans="1:21" s="41" customFormat="1" ht="15" x14ac:dyDescent="0.25">
      <c r="A709" s="74"/>
      <c r="B709" s="34" t="str">
        <f>CONCATENATE($O$2&amp;": "&amp;VLOOKUP($B708,$N$3:$U$25,2,0))</f>
        <v>Font: Arial</v>
      </c>
      <c r="C709" s="34" t="str">
        <f>CONCATENATE($P$2&amp;": "&amp;VLOOKUP($B708,$N$3:$U$25,3,0))</f>
        <v>T-face: Bold</v>
      </c>
      <c r="D709" s="34" t="str">
        <f>CONCATENATE($Q$2&amp;": "&amp;VLOOKUP($B708,$N$3:$U$25,4,0))</f>
        <v>Font size: 14</v>
      </c>
      <c r="E709" s="34" t="str">
        <f>CONCATENATE($R$2&amp;": "&amp;VLOOKUP($B708,$N$3:$U$25,5,0))</f>
        <v>Row height: 31.5</v>
      </c>
      <c r="F709" s="34" t="str">
        <f>CONCATENATE($S$2&amp;": "&amp;VLOOKUP($B708,$N$3:$U$25,6,0))</f>
        <v>Text col: Teal</v>
      </c>
      <c r="G709" s="34" t="str">
        <f>CONCATENATE($T$2&amp;": "&amp;VLOOKUP($B708,$N$3:$U$25,7,0))</f>
        <v>BG col: White</v>
      </c>
      <c r="H709" s="90" t="str">
        <f>CONCATENATE($U$2&amp;": "&amp;VLOOKUP($B708,$N$3:$U$25,8,0))</f>
        <v>Just: Left</v>
      </c>
      <c r="I709" s="105"/>
      <c r="J709" s="12"/>
      <c r="K709" s="120" t="s">
        <v>67</v>
      </c>
      <c r="L709" s="120"/>
      <c r="M709" s="2"/>
      <c r="N709" s="12"/>
      <c r="O709" s="12"/>
      <c r="P709" s="12"/>
      <c r="Q709" s="12"/>
      <c r="R709" s="12"/>
      <c r="S709" s="12"/>
      <c r="T709" s="12"/>
      <c r="U709" s="12"/>
    </row>
    <row r="710" spans="1:21" s="12" customFormat="1" ht="15" x14ac:dyDescent="0.25">
      <c r="A710" s="75" t="s">
        <v>61</v>
      </c>
      <c r="B710" s="42" t="s">
        <v>14</v>
      </c>
      <c r="C710" s="42"/>
      <c r="D710" s="42"/>
      <c r="E710" s="42"/>
      <c r="F710" s="42"/>
      <c r="G710" s="42"/>
      <c r="H710" s="63"/>
      <c r="I710" s="103"/>
      <c r="J710" s="41"/>
      <c r="K710" s="120" t="s">
        <v>197</v>
      </c>
      <c r="L710" s="120"/>
      <c r="M710" s="2"/>
    </row>
    <row r="711" spans="1:21" s="12" customFormat="1" ht="15" x14ac:dyDescent="0.25">
      <c r="A711" s="75" t="s">
        <v>62</v>
      </c>
      <c r="B711" s="47" t="s">
        <v>320</v>
      </c>
      <c r="C711" s="47"/>
      <c r="D711" s="47"/>
      <c r="E711" s="47"/>
      <c r="F711" s="47"/>
      <c r="G711" s="47"/>
      <c r="H711" s="63"/>
      <c r="I711" s="103"/>
      <c r="K711" s="120" t="s">
        <v>67</v>
      </c>
      <c r="L711" s="120"/>
      <c r="M711" s="2"/>
      <c r="T711"/>
      <c r="U711"/>
    </row>
    <row r="712" spans="1:21" s="12" customFormat="1" ht="15" x14ac:dyDescent="0.25">
      <c r="A712" s="76" t="s">
        <v>63</v>
      </c>
      <c r="B712" s="42" t="s">
        <v>76</v>
      </c>
      <c r="C712" s="42"/>
      <c r="D712" s="42"/>
      <c r="E712" s="42"/>
      <c r="F712" s="42"/>
      <c r="G712" s="42"/>
      <c r="H712" s="63"/>
      <c r="I712" s="103"/>
      <c r="K712" s="120" t="s">
        <v>67</v>
      </c>
      <c r="L712" s="120"/>
      <c r="M712" s="2"/>
      <c r="N712" s="40"/>
      <c r="O712" s="43"/>
      <c r="P712" s="43"/>
      <c r="Q712" s="43"/>
      <c r="R712" s="43"/>
      <c r="S712" s="40"/>
    </row>
    <row r="713" spans="1:21" s="12" customFormat="1" ht="15" x14ac:dyDescent="0.25">
      <c r="A713" s="76" t="s">
        <v>60</v>
      </c>
      <c r="B713" s="352" t="s">
        <v>74</v>
      </c>
      <c r="C713" s="352"/>
      <c r="D713" s="352"/>
      <c r="E713" s="352"/>
      <c r="F713" s="352"/>
      <c r="G713" s="352"/>
      <c r="H713" s="63"/>
      <c r="I713" s="103"/>
      <c r="K713" s="120" t="s">
        <v>67</v>
      </c>
      <c r="L713" s="120"/>
      <c r="M713" s="2"/>
    </row>
    <row r="714" spans="1:21" s="12" customFormat="1" ht="15" x14ac:dyDescent="0.25">
      <c r="A714" s="76" t="s">
        <v>134</v>
      </c>
      <c r="B714" s="42" t="s">
        <v>67</v>
      </c>
      <c r="C714" s="42"/>
      <c r="D714" s="42"/>
      <c r="E714" s="42"/>
      <c r="F714" s="42"/>
      <c r="G714" s="42"/>
      <c r="H714" s="63"/>
      <c r="I714" s="103"/>
      <c r="K714" s="120" t="s">
        <v>67</v>
      </c>
      <c r="L714" s="120"/>
      <c r="M714" s="2"/>
    </row>
    <row r="715" spans="1:21" s="12" customFormat="1" ht="15" x14ac:dyDescent="0.25">
      <c r="A715" s="76" t="s">
        <v>135</v>
      </c>
      <c r="B715" s="42" t="s">
        <v>67</v>
      </c>
      <c r="C715" s="42"/>
      <c r="D715" s="42"/>
      <c r="E715" s="42"/>
      <c r="F715" s="42"/>
      <c r="G715" s="42"/>
      <c r="H715" s="63"/>
      <c r="I715" s="103"/>
      <c r="K715" s="120" t="s">
        <v>67</v>
      </c>
      <c r="L715" s="120"/>
      <c r="M715" s="2"/>
    </row>
    <row r="716" spans="1:21" s="12" customFormat="1" ht="15" x14ac:dyDescent="0.25">
      <c r="A716" s="76" t="s">
        <v>136</v>
      </c>
      <c r="B716" s="42" t="s">
        <v>67</v>
      </c>
      <c r="C716" s="42"/>
      <c r="D716" s="42"/>
      <c r="E716" s="42"/>
      <c r="F716" s="42"/>
      <c r="G716" s="42"/>
      <c r="H716" s="63"/>
      <c r="I716" s="103"/>
      <c r="K716" s="120" t="s">
        <v>67</v>
      </c>
      <c r="L716" s="120"/>
      <c r="M716" s="2"/>
      <c r="T716" s="41"/>
      <c r="U716" s="41"/>
    </row>
    <row r="717" spans="1:21" s="12" customFormat="1" ht="15" x14ac:dyDescent="0.25">
      <c r="A717" s="76" t="s">
        <v>137</v>
      </c>
      <c r="B717" s="29" t="s">
        <v>67</v>
      </c>
      <c r="C717" s="42"/>
      <c r="D717" s="42"/>
      <c r="E717" s="42"/>
      <c r="F717" s="42"/>
      <c r="G717" s="42"/>
      <c r="H717" s="63"/>
      <c r="I717" s="103"/>
      <c r="K717" s="120" t="s">
        <v>67</v>
      </c>
      <c r="L717" s="120"/>
      <c r="M717" s="2"/>
      <c r="N717" s="41"/>
      <c r="O717" s="41"/>
      <c r="P717" s="41"/>
      <c r="Q717" s="41"/>
      <c r="R717" s="41"/>
      <c r="S717" s="41"/>
    </row>
    <row r="718" spans="1:21" customFormat="1" ht="30" x14ac:dyDescent="0.25">
      <c r="A718" s="77" t="s">
        <v>138</v>
      </c>
      <c r="B718" s="42" t="str">
        <f>IF(B708=$N$4,"Yes","No")</f>
        <v>No</v>
      </c>
      <c r="C718" s="42"/>
      <c r="D718" s="42"/>
      <c r="E718" s="42"/>
      <c r="F718" s="42"/>
      <c r="G718" s="42"/>
      <c r="H718" s="92"/>
      <c r="I718" s="102"/>
      <c r="J718" s="12"/>
      <c r="K718" s="120" t="s">
        <v>67</v>
      </c>
      <c r="L718" s="120"/>
      <c r="M718" s="2"/>
      <c r="N718" s="12"/>
      <c r="O718" s="12"/>
      <c r="P718" s="12"/>
      <c r="Q718" s="12"/>
      <c r="R718" s="12"/>
      <c r="S718" s="12"/>
      <c r="T718" s="12"/>
      <c r="U718" s="12"/>
    </row>
    <row r="719" spans="1:21" s="12" customFormat="1" ht="15" x14ac:dyDescent="0.25">
      <c r="A719" s="75" t="s">
        <v>69</v>
      </c>
      <c r="B719" s="352" t="s">
        <v>77</v>
      </c>
      <c r="C719" s="352"/>
      <c r="D719" s="352"/>
      <c r="E719" s="352"/>
      <c r="F719" s="352"/>
      <c r="G719" s="352"/>
      <c r="H719" s="63"/>
      <c r="I719" s="103"/>
      <c r="J719" s="39"/>
      <c r="K719" s="120" t="s">
        <v>67</v>
      </c>
      <c r="L719" s="120"/>
      <c r="M719" s="2"/>
    </row>
    <row r="720" spans="1:21" s="12" customFormat="1" ht="15" thickBot="1" x14ac:dyDescent="0.25">
      <c r="A720" s="78"/>
      <c r="B720" s="42"/>
      <c r="C720" s="42"/>
      <c r="D720" s="42"/>
      <c r="E720" s="42"/>
      <c r="F720" s="42"/>
      <c r="G720" s="42"/>
      <c r="H720" s="63"/>
      <c r="I720" s="103"/>
      <c r="K720" s="120" t="s">
        <v>67</v>
      </c>
      <c r="L720" s="120"/>
      <c r="M720" s="2"/>
    </row>
    <row r="721" spans="1:21" s="12" customFormat="1" ht="15.75" thickBot="1" x14ac:dyDescent="0.3">
      <c r="A721" s="164" t="s">
        <v>375</v>
      </c>
      <c r="B721" s="355" t="s">
        <v>373</v>
      </c>
      <c r="C721" s="356"/>
      <c r="D721" s="356"/>
      <c r="E721" s="356"/>
      <c r="F721" s="356"/>
      <c r="G721" s="356"/>
      <c r="H721" s="357"/>
      <c r="I721" s="103"/>
      <c r="K721" s="120" t="s">
        <v>197</v>
      </c>
      <c r="L721" s="120"/>
      <c r="M721" s="2"/>
    </row>
    <row r="722" spans="1:21" s="12" customFormat="1" ht="15" x14ac:dyDescent="0.25">
      <c r="A722" s="75" t="s">
        <v>60</v>
      </c>
      <c r="B722" s="152" t="s">
        <v>374</v>
      </c>
      <c r="C722" s="152"/>
      <c r="D722" s="152"/>
      <c r="E722" s="152"/>
      <c r="F722" s="152"/>
      <c r="G722" s="152"/>
      <c r="H722" s="63"/>
      <c r="I722" s="103"/>
      <c r="K722" s="120" t="s">
        <v>67</v>
      </c>
      <c r="L722" s="120"/>
      <c r="M722" s="2"/>
    </row>
    <row r="723" spans="1:21" s="140" customFormat="1" ht="29.25" x14ac:dyDescent="0.25">
      <c r="A723" s="74"/>
      <c r="B723" s="34" t="str">
        <f>CONCATENATE($O$2&amp;": "&amp;VLOOKUP($B722,$N$3:$U$25,2,0))</f>
        <v>Font: Arial</v>
      </c>
      <c r="C723" s="34" t="str">
        <f>CONCATENATE($P$2&amp;": "&amp;VLOOKUP($B722,$N$3:$U$25,3,0))</f>
        <v>T-face: Bold</v>
      </c>
      <c r="D723" s="34" t="str">
        <f>CONCATENATE($Q$2&amp;": "&amp;VLOOKUP($B722,$N$3:$U$25,4,0))</f>
        <v>Font size: 11</v>
      </c>
      <c r="E723" s="34" t="str">
        <f>CONCATENATE($R$2&amp;": "&amp;VLOOKUP($B722,$N$3:$U$25,5,0))</f>
        <v>Row height: Dependant</v>
      </c>
      <c r="F723" s="34" t="str">
        <f>CONCATENATE($S$2&amp;": "&amp;VLOOKUP($B722,$N$3:$U$25,6,0))</f>
        <v>Text col: Black</v>
      </c>
      <c r="G723" s="34" t="str">
        <f>CONCATENATE($T$2&amp;": "&amp;VLOOKUP($B722,$N$3:$U$25,7,0))</f>
        <v>BG col: White</v>
      </c>
      <c r="H723" s="90" t="str">
        <f>CONCATENATE($U$2&amp;": "&amp;VLOOKUP($B722,$N$3:$U$25,8,0))</f>
        <v>Just: Left</v>
      </c>
      <c r="I723" s="105"/>
      <c r="J723" s="12"/>
      <c r="K723" s="120" t="s">
        <v>67</v>
      </c>
      <c r="L723" s="120"/>
      <c r="M723" s="2"/>
      <c r="N723" s="12"/>
      <c r="O723" s="12"/>
      <c r="P723" s="12"/>
      <c r="Q723" s="12"/>
      <c r="R723" s="12"/>
      <c r="S723" s="12"/>
      <c r="T723" s="12"/>
      <c r="U723" s="12"/>
    </row>
    <row r="724" spans="1:21" s="12" customFormat="1" ht="15" x14ac:dyDescent="0.25">
      <c r="A724" s="75" t="s">
        <v>61</v>
      </c>
      <c r="B724" s="152" t="s">
        <v>373</v>
      </c>
      <c r="C724" s="152"/>
      <c r="D724" s="152"/>
      <c r="E724" s="152"/>
      <c r="F724" s="152"/>
      <c r="G724" s="152"/>
      <c r="H724" s="63"/>
      <c r="I724" s="103"/>
      <c r="J724" s="140"/>
      <c r="K724" s="120" t="s">
        <v>197</v>
      </c>
      <c r="L724" s="120"/>
      <c r="M724" s="2"/>
    </row>
    <row r="725" spans="1:21" s="12" customFormat="1" ht="36.75" customHeight="1" x14ac:dyDescent="0.25">
      <c r="A725" s="75" t="s">
        <v>62</v>
      </c>
      <c r="B725" s="368" t="str">
        <f>CONCATENATE("Business name: ",'Small business boosts calc'!A26,CHAR(10),"ABN: ",'Small business boosts calc'!A28)</f>
        <v xml:space="preserve">Business name: 
ABN: </v>
      </c>
      <c r="C725" s="369"/>
      <c r="D725" s="369"/>
      <c r="E725" s="369"/>
      <c r="F725" s="369"/>
      <c r="G725" s="369"/>
      <c r="H725" s="176"/>
      <c r="I725" s="216"/>
      <c r="K725" s="120" t="s">
        <v>197</v>
      </c>
      <c r="L725" s="120"/>
      <c r="M725" s="170"/>
      <c r="T725"/>
      <c r="U725"/>
    </row>
    <row r="726" spans="1:21" s="12" customFormat="1" ht="15" x14ac:dyDescent="0.25">
      <c r="A726" s="76" t="s">
        <v>63</v>
      </c>
      <c r="B726" s="42" t="s">
        <v>378</v>
      </c>
      <c r="C726" s="42"/>
      <c r="D726" s="42"/>
      <c r="E726" s="42"/>
      <c r="F726" s="42"/>
      <c r="G726" s="42"/>
      <c r="H726" s="63"/>
      <c r="I726" s="217"/>
      <c r="K726" s="120" t="s">
        <v>67</v>
      </c>
      <c r="L726" s="120"/>
      <c r="M726" s="2"/>
      <c r="N726" s="40"/>
      <c r="O726" s="43"/>
      <c r="P726" s="43"/>
      <c r="Q726" s="43"/>
      <c r="R726" s="43"/>
      <c r="S726" s="40"/>
    </row>
    <row r="727" spans="1:21" s="12" customFormat="1" ht="15" x14ac:dyDescent="0.25">
      <c r="A727" s="76" t="s">
        <v>60</v>
      </c>
      <c r="B727" s="352" t="s">
        <v>139</v>
      </c>
      <c r="C727" s="352"/>
      <c r="D727" s="352"/>
      <c r="E727" s="352"/>
      <c r="F727" s="352"/>
      <c r="G727" s="352"/>
      <c r="H727" s="63"/>
      <c r="I727" s="217"/>
      <c r="K727" s="120" t="s">
        <v>197</v>
      </c>
      <c r="L727" s="120"/>
      <c r="M727" s="2"/>
    </row>
    <row r="728" spans="1:21" s="12" customFormat="1" ht="15" x14ac:dyDescent="0.25">
      <c r="A728" s="76" t="s">
        <v>134</v>
      </c>
      <c r="B728" s="152" t="s">
        <v>67</v>
      </c>
      <c r="C728" s="152"/>
      <c r="D728" s="152"/>
      <c r="E728" s="152"/>
      <c r="F728" s="152"/>
      <c r="G728" s="152"/>
      <c r="H728" s="63"/>
      <c r="I728" s="103"/>
      <c r="K728" s="120" t="s">
        <v>67</v>
      </c>
      <c r="L728" s="120"/>
      <c r="M728" s="2"/>
    </row>
    <row r="729" spans="1:21" s="12" customFormat="1" ht="15" x14ac:dyDescent="0.25">
      <c r="A729" s="76" t="s">
        <v>135</v>
      </c>
      <c r="B729" s="152" t="s">
        <v>67</v>
      </c>
      <c r="C729" s="152"/>
      <c r="D729" s="152"/>
      <c r="E729" s="152"/>
      <c r="F729" s="152"/>
      <c r="G729" s="152"/>
      <c r="H729" s="63"/>
      <c r="I729" s="103"/>
      <c r="K729" s="120" t="s">
        <v>67</v>
      </c>
      <c r="L729" s="120"/>
      <c r="M729" s="2"/>
    </row>
    <row r="730" spans="1:21" s="12" customFormat="1" ht="15" x14ac:dyDescent="0.25">
      <c r="A730" s="76" t="s">
        <v>136</v>
      </c>
      <c r="B730" s="152" t="s">
        <v>67</v>
      </c>
      <c r="C730" s="152"/>
      <c r="D730" s="152"/>
      <c r="E730" s="152"/>
      <c r="F730" s="152"/>
      <c r="G730" s="152"/>
      <c r="H730" s="63"/>
      <c r="I730" s="103"/>
      <c r="K730" s="120" t="s">
        <v>67</v>
      </c>
      <c r="L730" s="120"/>
      <c r="M730" s="2"/>
      <c r="T730" s="140"/>
      <c r="U730" s="140"/>
    </row>
    <row r="731" spans="1:21" s="12" customFormat="1" ht="15" x14ac:dyDescent="0.25">
      <c r="A731" s="76" t="s">
        <v>137</v>
      </c>
      <c r="B731" s="29" t="s">
        <v>421</v>
      </c>
      <c r="C731" s="152"/>
      <c r="D731" s="152"/>
      <c r="E731" s="152"/>
      <c r="F731" s="152"/>
      <c r="G731" s="152"/>
      <c r="H731" s="63"/>
      <c r="I731" s="103"/>
      <c r="K731" s="120" t="s">
        <v>67</v>
      </c>
      <c r="L731" s="120"/>
      <c r="M731" s="2"/>
      <c r="N731" s="140"/>
      <c r="O731" s="140"/>
      <c r="P731" s="140"/>
      <c r="Q731" s="140"/>
      <c r="R731" s="140"/>
      <c r="S731" s="140"/>
    </row>
    <row r="732" spans="1:21" customFormat="1" ht="30" x14ac:dyDescent="0.25">
      <c r="A732" s="77" t="s">
        <v>138</v>
      </c>
      <c r="B732" s="152" t="str">
        <f>IF(B724=$N$4,"Yes","No")</f>
        <v>No</v>
      </c>
      <c r="C732" s="152"/>
      <c r="D732" s="152"/>
      <c r="E732" s="152"/>
      <c r="F732" s="152"/>
      <c r="G732" s="152"/>
      <c r="H732" s="92"/>
      <c r="I732" s="102"/>
      <c r="J732" s="12"/>
      <c r="K732" s="120" t="s">
        <v>67</v>
      </c>
      <c r="L732" s="120"/>
      <c r="M732" s="2"/>
      <c r="N732" s="12"/>
      <c r="O732" s="12"/>
      <c r="P732" s="12"/>
      <c r="Q732" s="12"/>
      <c r="R732" s="12"/>
      <c r="S732" s="12"/>
      <c r="T732" s="12"/>
      <c r="U732" s="12"/>
    </row>
    <row r="733" spans="1:21" s="12" customFormat="1" ht="15" x14ac:dyDescent="0.25">
      <c r="A733" s="75" t="s">
        <v>69</v>
      </c>
      <c r="B733" s="352" t="s">
        <v>422</v>
      </c>
      <c r="C733" s="352"/>
      <c r="D733" s="352"/>
      <c r="E733" s="352"/>
      <c r="F733" s="352"/>
      <c r="G733" s="352"/>
      <c r="H733" s="63"/>
      <c r="I733" s="103"/>
      <c r="J733" s="39"/>
      <c r="K733" s="120" t="s">
        <v>67</v>
      </c>
      <c r="L733" s="120"/>
      <c r="M733" s="2"/>
    </row>
    <row r="734" spans="1:21" s="12" customFormat="1" ht="15" thickBot="1" x14ac:dyDescent="0.25">
      <c r="A734" s="78"/>
      <c r="B734" s="152"/>
      <c r="C734" s="152"/>
      <c r="D734" s="152"/>
      <c r="E734" s="152"/>
      <c r="F734" s="152"/>
      <c r="G734" s="152"/>
      <c r="H734" s="63"/>
      <c r="I734" s="103"/>
      <c r="K734" s="120" t="s">
        <v>67</v>
      </c>
      <c r="L734" s="120"/>
      <c r="M734" s="2"/>
    </row>
    <row r="735" spans="1:21" s="12" customFormat="1" ht="30.75" thickBot="1" x14ac:dyDescent="0.3">
      <c r="A735" s="215" t="s">
        <v>423</v>
      </c>
      <c r="B735" s="355" t="s">
        <v>379</v>
      </c>
      <c r="C735" s="356"/>
      <c r="D735" s="356"/>
      <c r="E735" s="356"/>
      <c r="F735" s="356"/>
      <c r="G735" s="356"/>
      <c r="H735" s="357"/>
      <c r="I735" s="217"/>
      <c r="K735" s="120" t="s">
        <v>197</v>
      </c>
      <c r="L735" s="120"/>
      <c r="M735" s="2"/>
    </row>
    <row r="736" spans="1:21" ht="58.5" customHeight="1" x14ac:dyDescent="0.2">
      <c r="A736" s="168" t="s">
        <v>367</v>
      </c>
      <c r="B736" s="206" t="str">
        <f>IF(AND('Small business boosts calc'!$B$30="Yes",D736&gt;0),"Yes","No")</f>
        <v>No</v>
      </c>
      <c r="C736" s="178" t="s">
        <v>428</v>
      </c>
      <c r="D736" s="244">
        <f>'Small business boosts calc'!B34+'Small business boosts calc'!B35</f>
        <v>0</v>
      </c>
      <c r="E736" s="242" t="s">
        <v>430</v>
      </c>
      <c r="F736" s="245">
        <f>(ROUNDDOWN(D736,0))</f>
        <v>0</v>
      </c>
      <c r="G736" s="178" t="s">
        <v>432</v>
      </c>
      <c r="H736" s="179">
        <f>ROUND(F736/5,0)</f>
        <v>0</v>
      </c>
      <c r="I736" s="217"/>
      <c r="J736" s="12"/>
      <c r="K736" s="120" t="s">
        <v>197</v>
      </c>
      <c r="L736" s="120"/>
      <c r="M736" s="252">
        <f>'Small business boosts calc'!B34</f>
        <v>0</v>
      </c>
      <c r="N736" s="253">
        <f>'Small business boosts calc'!B35</f>
        <v>0</v>
      </c>
      <c r="O736" s="254" t="s">
        <v>387</v>
      </c>
      <c r="P736" s="253">
        <f>ROUNDDOWN(M736+N736,0)</f>
        <v>0</v>
      </c>
      <c r="Q736" s="255">
        <f>ROUND(P736/5,0)</f>
        <v>0</v>
      </c>
      <c r="R736" s="12"/>
      <c r="S736" s="12"/>
      <c r="T736" s="12"/>
      <c r="U736" s="12"/>
    </row>
    <row r="737" spans="1:21" s="12" customFormat="1" ht="62.25" customHeight="1" thickBot="1" x14ac:dyDescent="0.4">
      <c r="A737" s="168" t="s">
        <v>368</v>
      </c>
      <c r="B737" s="250" t="str">
        <f>IF(AND('Small business boosts calc'!$B$30="Yes",D737&gt;0),"Yes","No")</f>
        <v>No</v>
      </c>
      <c r="C737" s="177" t="s">
        <v>429</v>
      </c>
      <c r="D737" s="251">
        <f>'Small business boosts calc'!B39+'Small business boosts calc'!B40</f>
        <v>0</v>
      </c>
      <c r="E737" s="243" t="s">
        <v>431</v>
      </c>
      <c r="F737" s="246">
        <f>(ROUNDDOWN(D737,0))</f>
        <v>0</v>
      </c>
      <c r="G737" s="177" t="s">
        <v>433</v>
      </c>
      <c r="H737" s="221">
        <f>ROUND(F737/5,0)</f>
        <v>0</v>
      </c>
      <c r="I737" s="217"/>
      <c r="K737" s="120" t="s">
        <v>197</v>
      </c>
      <c r="L737" s="120"/>
      <c r="M737" s="256"/>
      <c r="N737" s="257"/>
      <c r="O737" s="258" t="s">
        <v>388</v>
      </c>
      <c r="P737" s="259">
        <f>ROUNDDOWN(M736,0)+ROUNDDOWN(N736,0)</f>
        <v>0</v>
      </c>
      <c r="Q737" s="260">
        <f>ROUND(P737/5,0)</f>
        <v>0</v>
      </c>
    </row>
    <row r="738" spans="1:21" s="12" customFormat="1" ht="33" customHeight="1" x14ac:dyDescent="0.35">
      <c r="A738" s="168" t="s">
        <v>434</v>
      </c>
      <c r="B738" s="424" t="s">
        <v>392</v>
      </c>
      <c r="C738" s="425"/>
      <c r="D738" s="425"/>
      <c r="E738" s="425"/>
      <c r="F738" s="425"/>
      <c r="G738" s="426"/>
      <c r="H738" s="176"/>
      <c r="I738" s="217"/>
      <c r="K738" s="120" t="s">
        <v>67</v>
      </c>
      <c r="L738" s="120"/>
      <c r="M738" s="261"/>
      <c r="N738" s="262"/>
      <c r="O738" s="5"/>
      <c r="P738" s="263"/>
      <c r="Q738" s="263"/>
    </row>
    <row r="739" spans="1:21" s="12" customFormat="1" ht="147.75" customHeight="1" thickBot="1" x14ac:dyDescent="0.4">
      <c r="A739" s="168" t="s">
        <v>435</v>
      </c>
      <c r="B739" s="427" t="str">
        <f>CONCATENATE(CHAR(10),CHAR(10),"ORDINARY DEDUCTIONS",CHAR(10),"At BUSINESS EXPENSES, claim your ordinary deductions for your eligible expenditure incurred in the 2022-23 income year:",CHAR(10),"  • Skills and training - "&amp;TEXT('Small business boosts calc'!B35,"$###,##0.00")&amp;".",CHAR(10),"  • Technology investment - "&amp;TEXT('Small business boosts calc'!B40,"$###,##0.00")&amp;".",CHAR(10),IF(OR('Small business boosts calc'!B34&gt;0,'Small business boosts calc'!B39&gt;0),' Reference module'!B740,""))</f>
        <v xml:space="preserve">
ORDINARY DEDUCTIONS
At BUSINESS EXPENSES, claim your ordinary deductions for your eligible expenditure incurred in the 2022-23 income year:
  • Skills and training - $0.00.
  • Technology investment - $0.00.
</v>
      </c>
      <c r="C739" s="428"/>
      <c r="D739" s="428"/>
      <c r="E739" s="428"/>
      <c r="F739" s="428"/>
      <c r="G739" s="429"/>
      <c r="H739" s="176"/>
      <c r="K739" s="120" t="s">
        <v>67</v>
      </c>
      <c r="L739" s="120"/>
      <c r="M739" s="261"/>
      <c r="N739" s="262"/>
      <c r="O739" s="5"/>
      <c r="P739" s="263"/>
      <c r="Q739" s="263"/>
    </row>
    <row r="740" spans="1:21" s="12" customFormat="1" ht="54" customHeight="1" x14ac:dyDescent="0.35">
      <c r="A740" s="168" t="s">
        <v>436</v>
      </c>
      <c r="B740" s="424" t="str">
        <f>CONCATENATE("  • Do NOT include any eligible expenditure from the 2021-22 income year as these should have ",CHAR(10),"    been claimed in last year's return ("&amp;TEXT('Small business boosts calc'!B34,"$###,##0.00")&amp;" for Skills and training; "&amp;TEXT('Small business boosts calc'!B39,"$###,##0.00")&amp;" for Technology",CHAR(10),"    investment).",CHAR(10))</f>
        <v xml:space="preserve">  • Do NOT include any eligible expenditure from the 2021-22 income year as these should have 
    been claimed in last year's return ($0.00 for Skills and training; $0.00 for Technology
    investment).
</v>
      </c>
      <c r="C740" s="425"/>
      <c r="D740" s="425"/>
      <c r="E740" s="425"/>
      <c r="F740" s="425"/>
      <c r="G740" s="426"/>
      <c r="H740" s="176"/>
      <c r="I740" s="217"/>
      <c r="K740" s="120" t="s">
        <v>67</v>
      </c>
      <c r="L740" s="120"/>
      <c r="M740" s="261"/>
      <c r="N740" s="262"/>
      <c r="O740" s="5"/>
      <c r="P740" s="263"/>
      <c r="Q740" s="263"/>
    </row>
    <row r="741" spans="1:21" s="12" customFormat="1" ht="186.75" customHeight="1" x14ac:dyDescent="0.35">
      <c r="A741" s="168" t="s">
        <v>437</v>
      </c>
      <c r="B741" s="427" t="str">
        <f>CONCATENATE(CHAR(10),"BONUS DEDUCTIONS",CHAR(10),"At INCOME AND EXPENSE RECONCILIATION ADJUSTMENTS:",CHAR(10),"  • Using the calculator: ",CHAR(10),"          • At row x - 'Bonus deduction for small business skills and training boost'",CHAR(10),"              - enter the bonus deduction of ",""&amp;TEXT($H$736,"$###,##0")&amp;".",CHAR(10),"          • At row y - 'Bonus deduction for small business technology investment boost'",CHAR(10),"              - enter the bonus deduction of ",""&amp;TEXT($H$737,"$###,##0")&amp;".",CHAR(10),"          • Do NOT include your ordinary deductions for eligible expenditure from",CHAR(10),"            7:30 pm AEDT on 29 March 2022 to the end of the 2022–23 income year.",CHAR(10),"          • Complete all other relevant reconciliation adjustments, and transfer the total to 'Expense",CHAR(10),"            reconciliation adjustment – manually calculated' in myTax.")</f>
        <v xml:space="preserve">
BONUS DEDUCTIONS
At INCOME AND EXPENSE RECONCILIATION ADJUSTMENTS:
  • Using the calculator: 
          • At row x - 'Bonus deduction for small business skills and training boost'
              - enter the bonus deduction of $0.
          • At row y - 'Bonus deduction for small business technology investment boost'
              - enter the bonus deduction of $0.
          • Do NOT include your ordinary deductions for eligible expenditure from
            7:30 pm AEDT on 29 March 2022 to the end of the 2022–23 income year.
          • Complete all other relevant reconciliation adjustments, and transfer the total to 'Expense
            reconciliation adjustment – manually calculated' in myTax.</v>
      </c>
      <c r="C741" s="428"/>
      <c r="D741" s="428"/>
      <c r="E741" s="428"/>
      <c r="F741" s="428"/>
      <c r="G741" s="429"/>
      <c r="H741" s="176"/>
      <c r="I741" s="217"/>
      <c r="K741" s="120" t="s">
        <v>67</v>
      </c>
      <c r="L741" s="120"/>
      <c r="M741" s="261"/>
      <c r="N741" s="262"/>
      <c r="O741" s="5"/>
      <c r="P741" s="263"/>
      <c r="Q741" s="263"/>
    </row>
    <row r="742" spans="1:21" s="12" customFormat="1" ht="62.25" customHeight="1" x14ac:dyDescent="0.35">
      <c r="A742" s="168" t="s">
        <v>438</v>
      </c>
      <c r="B742" s="430" t="str">
        <f>CONCATENATE(CHAR(10),"At SMALL BUSINESS BOOSTS:",CHAR(10),"  • At SKILLS AND TRAINING BOOST, enter the bonus deduction amount of ",""&amp;TEXT($H$736,"$###,##0")&amp;".",CHAR(10),"  • At TECHNOLOGY INVESTMENT BOOST, enter the bonus deduction amount of ",""&amp;TEXT($H$737,"$###,##0")&amp;".")</f>
        <v xml:space="preserve">
At SMALL BUSINESS BOOSTS:
  • At SKILLS AND TRAINING BOOST, enter the bonus deduction amount of $0.
  • At TECHNOLOGY INVESTMENT BOOST, enter the bonus deduction amount of $0.</v>
      </c>
      <c r="C742" s="431"/>
      <c r="D742" s="431"/>
      <c r="E742" s="431"/>
      <c r="F742" s="431"/>
      <c r="G742" s="432"/>
      <c r="H742" s="176"/>
      <c r="I742" s="217"/>
      <c r="K742" s="120" t="s">
        <v>67</v>
      </c>
      <c r="L742" s="120"/>
      <c r="M742" s="261"/>
      <c r="N742" s="262"/>
      <c r="O742" s="5"/>
      <c r="P742" s="263"/>
      <c r="Q742" s="263"/>
    </row>
    <row r="743" spans="1:21" s="12" customFormat="1" ht="369" customHeight="1" thickBot="1" x14ac:dyDescent="0.4">
      <c r="A743" s="168" t="s">
        <v>439</v>
      </c>
      <c r="B743" s="433" t="str">
        <f>CONCATENATE($B$738,$B$739,$B$741,$B$742)</f>
        <v>Both SKILLS AND TRAINING and TECHNOLOGY INVESTMENT boosts
ORDINARY DEDUCTIONS
At BUSINESS EXPENSES, claim your ordinary deductions for your eligible expenditure incurred in the 2022-23 income year:
  • Skills and training - $0.00.
  • Technology investment - $0.00.
BONUS DEDUCTIONS
At INCOME AND EXPENSE RECONCILIATION ADJUSTMENTS:
  • Using the calculator: 
          • At row x - 'Bonus deduction for small business skills and training boost'
              - enter the bonus deduction of $0.
          • At row y - 'Bonus deduction for small business technology investment boost'
              - enter the bonus deduction of $0.
          • Do NOT include your ordinary deductions for eligible expenditure from
            7:30 pm AEDT on 29 March 2022 to the end of the 2022–23 income year.
          • Complete all other relevant reconciliation adjustments, and transfer the total to 'Expense
            reconciliation adjustment – manually calculated' in myTax.
At SMALL BUSINESS BOOSTS:
  • At SKILLS AND TRAINING BOOST, enter the bonus deduction amount of $0.
  • At TECHNOLOGY INVESTMENT BOOST, enter the bonus deduction amount of $0.</v>
      </c>
      <c r="C743" s="434"/>
      <c r="D743" s="434"/>
      <c r="E743" s="434"/>
      <c r="F743" s="434"/>
      <c r="G743" s="435"/>
      <c r="H743" s="176"/>
      <c r="I743" s="217"/>
      <c r="K743" s="120" t="s">
        <v>197</v>
      </c>
      <c r="L743" s="120"/>
      <c r="M743" s="261"/>
      <c r="N743" s="262"/>
      <c r="O743" s="5"/>
      <c r="P743" s="263"/>
      <c r="Q743" s="263"/>
    </row>
    <row r="744" spans="1:21" s="12" customFormat="1" ht="47.25" customHeight="1" x14ac:dyDescent="0.2">
      <c r="A744" s="168" t="s">
        <v>440</v>
      </c>
      <c r="B744" s="414" t="s">
        <v>391</v>
      </c>
      <c r="C744" s="415"/>
      <c r="D744" s="415"/>
      <c r="E744" s="415"/>
      <c r="F744" s="415"/>
      <c r="G744" s="416"/>
      <c r="H744" s="176"/>
      <c r="I744" s="217"/>
      <c r="K744" s="120" t="s">
        <v>67</v>
      </c>
      <c r="L744" s="120"/>
      <c r="T744" s="249"/>
      <c r="U744" s="41"/>
    </row>
    <row r="745" spans="1:21" s="12" customFormat="1" ht="123.75" customHeight="1" x14ac:dyDescent="0.2">
      <c r="A745" s="168" t="s">
        <v>441</v>
      </c>
      <c r="B745" s="417" t="str">
        <f>CONCATENATE(CHAR(10),CHAR(10),"ORDINARY DEDUCTION",CHAR(10),"At BUSINESS EXPENSES, claim your ordinary deduction for your eligible expenditure incurred in the 2022-23 income year:",CHAR(10),"  • Skills and Training - "&amp;TEXT('Small business boosts calc'!B35,"$###,##0.00")&amp;".",CHAR(10),IF('Small business boosts calc'!B34&gt;0,' Reference module'!B746,""))</f>
        <v xml:space="preserve">
ORDINARY DEDUCTION
At BUSINESS EXPENSES, claim your ordinary deduction for your eligible expenditure incurred in the 2022-23 income year:
  • Skills and Training - $0.00.
</v>
      </c>
      <c r="C745" s="418"/>
      <c r="D745" s="418"/>
      <c r="E745" s="418"/>
      <c r="F745" s="418"/>
      <c r="G745" s="419"/>
      <c r="H745" s="176"/>
      <c r="I745" s="217"/>
      <c r="K745" s="120" t="s">
        <v>67</v>
      </c>
      <c r="L745" s="120"/>
      <c r="T745" s="249"/>
      <c r="U745" s="170"/>
    </row>
    <row r="746" spans="1:21" s="12" customFormat="1" ht="38.25" customHeight="1" x14ac:dyDescent="0.2">
      <c r="A746" s="168" t="s">
        <v>442</v>
      </c>
      <c r="B746" s="417" t="str">
        <f>CONCATENATE("  • Do NOT include any eligible expenditure from the 2021-22 income year as this should ",CHAR(10),"    have been claimed in last year's return (value entered is "&amp;TEXT('Small business boosts calc'!B34,"$###,##0.00")&amp;").",CHAR(10))</f>
        <v xml:space="preserve">  • Do NOT include any eligible expenditure from the 2021-22 income year as this should 
    have been claimed in last year's return (value entered is $0.00).
</v>
      </c>
      <c r="C746" s="418"/>
      <c r="D746" s="418"/>
      <c r="E746" s="418"/>
      <c r="F746" s="418"/>
      <c r="G746" s="419"/>
      <c r="H746" s="176"/>
      <c r="I746" s="217"/>
      <c r="K746" s="120" t="s">
        <v>67</v>
      </c>
      <c r="L746" s="120"/>
      <c r="T746" s="264"/>
      <c r="U746" s="170"/>
    </row>
    <row r="747" spans="1:21" s="12" customFormat="1" ht="168.75" customHeight="1" x14ac:dyDescent="0.2">
      <c r="A747" s="168" t="s">
        <v>443</v>
      </c>
      <c r="B747" s="417" t="str">
        <f>CONCATENATE(CHAR(10),"BONUS DEDUCTION",CHAR(10),"At INCOME AND EXPENSE RECONCILIATION ADJUSTMENTS:",CHAR(10),"  • Using the calculator:",CHAR(10),"          • At row x - 'Bonus deduction for small business skills and training boost'",CHAR(10),"             - enter the bonus deduction of "&amp;TEXT($H$736,"$###,##0")&amp;"",CHAR(10),"          • Do NOT include your ordinary deductions for eligible expenditure from",CHAR(10),"             7:30 pm AEDT on 29 March 2022 to the end of the 2022–23 income year.",CHAR(10),"          • Complete all other relevant reconciliation adjustments, and transfer the total to  ",CHAR(10),"            'Expense reconciliation adjustment – manually calculated' in myTax.")</f>
        <v xml:space="preserve">
BONUS DEDUCTION
At INCOME AND EXPENSE RECONCILIATION ADJUSTMENTS:
  • Using the calculator:
          • At row x - 'Bonus deduction for small business skills and training boost'
             - enter the bonus deduction of $0
          • Do NOT include your ordinary deductions for eligible expenditure from
             7:30 pm AEDT on 29 March 2022 to the end of the 2022–23 income year.
          • Complete all other relevant reconciliation adjustments, and transfer the total to  
            'Expense reconciliation adjustment – manually calculated' in myTax.</v>
      </c>
      <c r="C747" s="418"/>
      <c r="D747" s="418"/>
      <c r="E747" s="418"/>
      <c r="F747" s="418"/>
      <c r="G747" s="419"/>
      <c r="H747" s="176"/>
      <c r="I747" s="217"/>
      <c r="K747" s="120" t="s">
        <v>67</v>
      </c>
      <c r="L747" s="120"/>
      <c r="T747" s="249"/>
      <c r="U747" s="170"/>
    </row>
    <row r="748" spans="1:21" s="12" customFormat="1" ht="60" customHeight="1" x14ac:dyDescent="0.2">
      <c r="A748" s="168" t="s">
        <v>444</v>
      </c>
      <c r="B748" s="373" t="str">
        <f>CONCATENATE(CHAR(10),"At SMALL BUSINESS BOOSTS:",CHAR(10),"  • At SKILLS AND TRAINING BOOST, enter the bonus deduction amount of ",""&amp;TEXT($H$736,"$###,##0")&amp;".")</f>
        <v xml:space="preserve">
At SMALL BUSINESS BOOSTS:
  • At SKILLS AND TRAINING BOOST, enter the bonus deduction amount of $0.</v>
      </c>
      <c r="C748" s="374"/>
      <c r="D748" s="374"/>
      <c r="E748" s="374"/>
      <c r="F748" s="374"/>
      <c r="G748" s="375"/>
      <c r="H748" s="176"/>
      <c r="I748" s="217"/>
      <c r="K748" s="120" t="s">
        <v>67</v>
      </c>
      <c r="L748" s="120"/>
      <c r="T748" s="249"/>
      <c r="U748" s="170"/>
    </row>
    <row r="749" spans="1:21" s="12" customFormat="1" ht="291.75" customHeight="1" thickBot="1" x14ac:dyDescent="0.25">
      <c r="A749" s="168" t="s">
        <v>457</v>
      </c>
      <c r="B749" s="376" t="str">
        <f>CONCATENATE($B$744,$B$745,$B$747,$B$748)</f>
        <v>SKILLS AND TRAINING BOOST
ORDINARY DEDUCTION
At BUSINESS EXPENSES, claim your ordinary deduction for your eligible expenditure incurred in the 2022-23 income year:
  • Skills and Training - $0.00.
BONUS DEDUCTION
At INCOME AND EXPENSE RECONCILIATION ADJUSTMENTS:
  • Using the calculator:
          • At row x - 'Bonus deduction for small business skills and training boost'
             - enter the bonus deduction of $0
          • Do NOT include your ordinary deductions for eligible expenditure from
             7:30 pm AEDT on 29 March 2022 to the end of the 2022–23 income year.
          • Complete all other relevant reconciliation adjustments, and transfer the total to  
            'Expense reconciliation adjustment – manually calculated' in myTax.
At SMALL BUSINESS BOOSTS:
  • At SKILLS AND TRAINING BOOST, enter the bonus deduction amount of $0.</v>
      </c>
      <c r="C749" s="377"/>
      <c r="D749" s="377"/>
      <c r="E749" s="377"/>
      <c r="F749" s="377"/>
      <c r="G749" s="378"/>
      <c r="H749" s="176"/>
      <c r="I749" s="217"/>
      <c r="K749" s="120" t="s">
        <v>197</v>
      </c>
      <c r="L749" s="120"/>
      <c r="T749" s="169"/>
      <c r="U749" s="170"/>
    </row>
    <row r="750" spans="1:21" s="12" customFormat="1" ht="47.25" customHeight="1" x14ac:dyDescent="0.2">
      <c r="A750" s="168" t="s">
        <v>445</v>
      </c>
      <c r="B750" s="379" t="s">
        <v>331</v>
      </c>
      <c r="C750" s="380"/>
      <c r="D750" s="380"/>
      <c r="E750" s="380"/>
      <c r="F750" s="380"/>
      <c r="G750" s="381"/>
      <c r="H750" s="176"/>
      <c r="I750" s="217"/>
      <c r="K750" s="120" t="s">
        <v>67</v>
      </c>
      <c r="L750" s="120"/>
      <c r="T750" s="169"/>
      <c r="U750" s="170"/>
    </row>
    <row r="751" spans="1:21" s="12" customFormat="1" ht="121.5" customHeight="1" x14ac:dyDescent="0.2">
      <c r="A751" s="168" t="s">
        <v>446</v>
      </c>
      <c r="B751" s="382" t="str">
        <f>CONCATENATE(CHAR(10),CHAR(10),"ORDINARY DEDUCTION",CHAR(10),"At BUSINESS EXPENSES, claim your ordinary deduction for your eligible expenditure incurred in the 2022-23 income year:",CHAR(10),"  • Technology investment - "&amp;TEXT('Small business boosts calc'!B40,"$###,##0.00")&amp;".",CHAR(10),IF('Small business boosts calc'!B39&gt;0,' Reference module'!B752,"."))</f>
        <v xml:space="preserve">
ORDINARY DEDUCTION
At BUSINESS EXPENSES, claim your ordinary deduction for your eligible expenditure incurred in the 2022-23 income year:
  • Technology investment - $0.00.
.</v>
      </c>
      <c r="C751" s="383"/>
      <c r="D751" s="383"/>
      <c r="E751" s="383"/>
      <c r="F751" s="383"/>
      <c r="G751" s="384"/>
      <c r="H751" s="176"/>
      <c r="I751" s="217"/>
      <c r="K751" s="120" t="s">
        <v>67</v>
      </c>
      <c r="L751" s="120"/>
      <c r="T751" s="170"/>
      <c r="U751" s="170"/>
    </row>
    <row r="752" spans="1:21" s="12" customFormat="1" ht="40.5" customHeight="1" x14ac:dyDescent="0.2">
      <c r="A752" s="168" t="s">
        <v>447</v>
      </c>
      <c r="B752" s="382" t="str">
        <f>CONCATENATE("  • Do NOT include any eligible expenditure from the 2021-22 income year as this should ",CHAR(10),"    have been claimed in last year's return (value entered is "&amp;TEXT('Small business boosts calc'!B39,"$###,##0.00")&amp;").",CHAR(10))</f>
        <v xml:space="preserve">  • Do NOT include any eligible expenditure from the 2021-22 income year as this should 
    have been claimed in last year's return (value entered is $0.00).
</v>
      </c>
      <c r="C752" s="383"/>
      <c r="D752" s="383"/>
      <c r="E752" s="383"/>
      <c r="F752" s="383"/>
      <c r="G752" s="384"/>
      <c r="H752" s="176"/>
      <c r="I752" s="217"/>
      <c r="K752" s="120" t="s">
        <v>67</v>
      </c>
      <c r="L752" s="120"/>
      <c r="T752" s="170"/>
      <c r="U752" s="170"/>
    </row>
    <row r="753" spans="1:21" s="12" customFormat="1" ht="156.75" customHeight="1" x14ac:dyDescent="0.2">
      <c r="A753" s="168" t="s">
        <v>448</v>
      </c>
      <c r="B753" s="382" t="str">
        <f>CONCATENATE(CHAR(10),"BONUS DEDUCTION",CHAR(10),"At INCOME AND EXPENSE RECONCILIATION ADJUSTMENTS:",CHAR(10),"  • Using the calculator:",CHAR(10),"          • At row y - 'Bonus deduction for small business technology investment boost'",CHAR(10),"            - enter the bonus deduction of "&amp;TEXT($H$737,"$###,##0")&amp;"",CHAR(10),"          • Do NOT include your ordinary deductions for eligible expenditure from",CHAR(10),"             7:30 pm AEDT on 29 March 2022 to the end of the 2022–23 income year.",CHAR(10),"          • Complete all other relevant reconciliation adjustments, and transfer the total to  ",CHAR(10),"            'Expense reconciliation adjustment – manually calculated' in myTax.")</f>
        <v xml:space="preserve">
BONUS DEDUCTION
At INCOME AND EXPENSE RECONCILIATION ADJUSTMENTS:
  • Using the calculator:
          • At row y - 'Bonus deduction for small business technology investment boost'
            - enter the bonus deduction of $0
          • Do NOT include your ordinary deductions for eligible expenditure from
             7:30 pm AEDT on 29 March 2022 to the end of the 2022–23 income year.
          • Complete all other relevant reconciliation adjustments, and transfer the total to  
            'Expense reconciliation adjustment – manually calculated' in myTax.</v>
      </c>
      <c r="C753" s="383"/>
      <c r="D753" s="383"/>
      <c r="E753" s="383"/>
      <c r="F753" s="383"/>
      <c r="G753" s="384"/>
      <c r="H753" s="176"/>
      <c r="I753" s="217"/>
      <c r="K753" s="120" t="s">
        <v>67</v>
      </c>
      <c r="L753" s="120"/>
      <c r="T753" s="170"/>
      <c r="U753" s="170"/>
    </row>
    <row r="754" spans="1:21" s="12" customFormat="1" ht="65.25" customHeight="1" x14ac:dyDescent="0.2">
      <c r="A754" s="168" t="s">
        <v>458</v>
      </c>
      <c r="B754" s="385" t="str">
        <f>CONCATENATE(CHAR(10),"At SMALL BUSINESS BOOSTS:",CHAR(10),"  • At TECHNOLOGY INVESTMENT BOOST, enter the bonus deduction amount of ",""&amp;TEXT($H$737,"$###,##0")&amp;".")</f>
        <v xml:space="preserve">
At SMALL BUSINESS BOOSTS:
  • At TECHNOLOGY INVESTMENT BOOST, enter the bonus deduction amount of $0.</v>
      </c>
      <c r="C754" s="386"/>
      <c r="D754" s="386"/>
      <c r="E754" s="386"/>
      <c r="F754" s="386"/>
      <c r="G754" s="387"/>
      <c r="H754" s="176"/>
      <c r="I754" s="217"/>
      <c r="K754" s="120" t="s">
        <v>67</v>
      </c>
      <c r="L754" s="120"/>
      <c r="T754" s="170"/>
      <c r="U754" s="170"/>
    </row>
    <row r="755" spans="1:21" s="12" customFormat="1" ht="282" customHeight="1" thickBot="1" x14ac:dyDescent="0.25">
      <c r="A755" s="168" t="s">
        <v>459</v>
      </c>
      <c r="B755" s="411" t="str">
        <f>CONCATENATE($B$750,$B$751,$B$753,$B$754)</f>
        <v>TECHNOLOGY INVESTMENT BOOST:
ORDINARY DEDUCTION
At BUSINESS EXPENSES, claim your ordinary deduction for your eligible expenditure incurred in the 2022-23 income year:
  • Technology investment - $0.00.
.
BONUS DEDUCTION
At INCOME AND EXPENSE RECONCILIATION ADJUSTMENTS:
  • Using the calculator:
          • At row y - 'Bonus deduction for small business technology investment boost'
            - enter the bonus deduction of $0
          • Do NOT include your ordinary deductions for eligible expenditure from
             7:30 pm AEDT on 29 March 2022 to the end of the 2022–23 income year.
          • Complete all other relevant reconciliation adjustments, and transfer the total to  
            'Expense reconciliation adjustment – manually calculated' in myTax.
At SMALL BUSINESS BOOSTS:
  • At TECHNOLOGY INVESTMENT BOOST, enter the bonus deduction amount of $0.</v>
      </c>
      <c r="C755" s="412"/>
      <c r="D755" s="412"/>
      <c r="E755" s="412"/>
      <c r="F755" s="412"/>
      <c r="G755" s="413"/>
      <c r="H755" s="176"/>
      <c r="I755" s="217"/>
      <c r="K755" s="120" t="s">
        <v>197</v>
      </c>
      <c r="L755" s="120"/>
      <c r="T755" s="170"/>
      <c r="U755" s="170"/>
    </row>
    <row r="756" spans="1:21" s="12" customFormat="1" ht="15.75" thickBot="1" x14ac:dyDescent="0.3">
      <c r="A756" s="164" t="s">
        <v>380</v>
      </c>
      <c r="B756" s="355" t="s">
        <v>376</v>
      </c>
      <c r="C756" s="356"/>
      <c r="D756" s="356"/>
      <c r="E756" s="356"/>
      <c r="F756" s="356"/>
      <c r="G756" s="356"/>
      <c r="H756" s="357"/>
      <c r="I756" s="103"/>
      <c r="K756" s="120" t="s">
        <v>197</v>
      </c>
      <c r="L756" s="120"/>
      <c r="M756" s="2"/>
    </row>
    <row r="757" spans="1:21" s="12" customFormat="1" ht="15" x14ac:dyDescent="0.25">
      <c r="A757" s="75" t="s">
        <v>60</v>
      </c>
      <c r="B757" s="152" t="s">
        <v>374</v>
      </c>
      <c r="C757" s="152"/>
      <c r="D757" s="152"/>
      <c r="E757" s="152"/>
      <c r="F757" s="152"/>
      <c r="G757" s="152"/>
      <c r="H757" s="63"/>
      <c r="I757" s="103"/>
      <c r="K757" s="120" t="s">
        <v>67</v>
      </c>
      <c r="L757" s="120"/>
      <c r="M757" s="2"/>
    </row>
    <row r="758" spans="1:21" s="140" customFormat="1" ht="29.25" x14ac:dyDescent="0.25">
      <c r="A758" s="74"/>
      <c r="B758" s="34" t="str">
        <f>CONCATENATE($O$2&amp;": "&amp;VLOOKUP($B757,$N$3:$U$25,2,0))</f>
        <v>Font: Arial</v>
      </c>
      <c r="C758" s="34" t="str">
        <f>CONCATENATE($P$2&amp;": "&amp;VLOOKUP($B757,$N$3:$U$25,3,0))</f>
        <v>T-face: Bold</v>
      </c>
      <c r="D758" s="34" t="str">
        <f>CONCATENATE($Q$2&amp;": "&amp;VLOOKUP($B757,$N$3:$U$25,4,0))</f>
        <v>Font size: 11</v>
      </c>
      <c r="E758" s="34" t="str">
        <f>CONCATENATE($R$2&amp;": "&amp;VLOOKUP($B757,$N$3:$U$25,5,0))</f>
        <v>Row height: Dependant</v>
      </c>
      <c r="F758" s="34" t="str">
        <f>CONCATENATE($S$2&amp;": "&amp;VLOOKUP($B757,$N$3:$U$25,6,0))</f>
        <v>Text col: Black</v>
      </c>
      <c r="G758" s="34" t="str">
        <f>CONCATENATE($T$2&amp;": "&amp;VLOOKUP($B757,$N$3:$U$25,7,0))</f>
        <v>BG col: White</v>
      </c>
      <c r="H758" s="90" t="str">
        <f>CONCATENATE($U$2&amp;": "&amp;VLOOKUP($B757,$N$3:$U$25,8,0))</f>
        <v>Just: Left</v>
      </c>
      <c r="I758" s="105"/>
      <c r="J758" s="12"/>
      <c r="K758" s="120" t="s">
        <v>67</v>
      </c>
      <c r="L758" s="120"/>
      <c r="M758" s="2"/>
      <c r="N758" s="12"/>
      <c r="O758" s="12"/>
      <c r="P758" s="12"/>
      <c r="Q758" s="12"/>
      <c r="R758" s="12"/>
      <c r="S758" s="12"/>
      <c r="T758" s="12"/>
      <c r="U758" s="12"/>
    </row>
    <row r="759" spans="1:21" s="12" customFormat="1" ht="15" x14ac:dyDescent="0.25">
      <c r="A759" s="75" t="s">
        <v>61</v>
      </c>
      <c r="B759" s="152" t="s">
        <v>56</v>
      </c>
      <c r="C759" s="152"/>
      <c r="D759" s="152"/>
      <c r="E759" s="152"/>
      <c r="F759" s="152"/>
      <c r="G759" s="152"/>
      <c r="H759" s="63"/>
      <c r="I759" s="103"/>
      <c r="J759" s="140"/>
      <c r="K759" s="120" t="s">
        <v>197</v>
      </c>
      <c r="L759" s="120"/>
      <c r="M759" s="2"/>
    </row>
    <row r="760" spans="1:21" s="12" customFormat="1" ht="15" x14ac:dyDescent="0.25">
      <c r="A760" s="75" t="s">
        <v>62</v>
      </c>
      <c r="B760" s="152" t="s">
        <v>424</v>
      </c>
      <c r="C760" s="222" t="s">
        <v>384</v>
      </c>
      <c r="D760" s="222"/>
      <c r="E760" s="152"/>
      <c r="F760" s="152"/>
      <c r="G760" s="152"/>
      <c r="H760" s="63"/>
      <c r="I760" s="103"/>
      <c r="K760" s="120" t="s">
        <v>197</v>
      </c>
      <c r="L760" s="120"/>
      <c r="M760" s="2"/>
      <c r="T760"/>
      <c r="U760"/>
    </row>
    <row r="761" spans="1:21" s="12" customFormat="1" ht="15" x14ac:dyDescent="0.25">
      <c r="A761" s="76" t="s">
        <v>63</v>
      </c>
      <c r="B761" s="152" t="s">
        <v>377</v>
      </c>
      <c r="C761" s="152"/>
      <c r="D761" s="152"/>
      <c r="E761" s="152"/>
      <c r="F761" s="152"/>
      <c r="G761" s="152"/>
      <c r="H761" s="63"/>
      <c r="I761" s="103"/>
      <c r="K761" s="120" t="s">
        <v>67</v>
      </c>
      <c r="L761" s="120"/>
      <c r="M761" s="2"/>
      <c r="N761" s="40"/>
      <c r="O761" s="43"/>
      <c r="P761" s="43"/>
      <c r="Q761" s="43"/>
      <c r="R761" s="43"/>
      <c r="S761" s="40"/>
    </row>
    <row r="762" spans="1:21" s="12" customFormat="1" ht="15" x14ac:dyDescent="0.25">
      <c r="A762" s="76" t="s">
        <v>60</v>
      </c>
      <c r="B762" s="352" t="s">
        <v>139</v>
      </c>
      <c r="C762" s="352"/>
      <c r="D762" s="352"/>
      <c r="E762" s="352"/>
      <c r="F762" s="352"/>
      <c r="G762" s="352"/>
      <c r="H762" s="63"/>
      <c r="I762" s="103"/>
      <c r="K762" s="120" t="s">
        <v>67</v>
      </c>
      <c r="L762" s="120"/>
      <c r="M762" s="2"/>
    </row>
    <row r="763" spans="1:21" s="12" customFormat="1" ht="15" x14ac:dyDescent="0.25">
      <c r="A763" s="76" t="s">
        <v>134</v>
      </c>
      <c r="B763" s="152" t="s">
        <v>67</v>
      </c>
      <c r="C763" s="152"/>
      <c r="D763" s="152"/>
      <c r="E763" s="152"/>
      <c r="F763" s="152"/>
      <c r="G763" s="152"/>
      <c r="H763" s="63"/>
      <c r="I763" s="103"/>
      <c r="K763" s="120" t="s">
        <v>67</v>
      </c>
      <c r="L763" s="120"/>
      <c r="M763" s="2"/>
    </row>
    <row r="764" spans="1:21" s="12" customFormat="1" ht="15" x14ac:dyDescent="0.25">
      <c r="A764" s="76" t="s">
        <v>135</v>
      </c>
      <c r="B764" s="152" t="s">
        <v>67</v>
      </c>
      <c r="C764" s="152"/>
      <c r="D764" s="152"/>
      <c r="E764" s="152"/>
      <c r="F764" s="152"/>
      <c r="G764" s="152"/>
      <c r="H764" s="63"/>
      <c r="I764" s="103"/>
      <c r="K764" s="120" t="s">
        <v>67</v>
      </c>
      <c r="L764" s="120"/>
      <c r="M764" s="2"/>
    </row>
    <row r="765" spans="1:21" s="12" customFormat="1" ht="15" x14ac:dyDescent="0.25">
      <c r="A765" s="76" t="s">
        <v>136</v>
      </c>
      <c r="B765" s="152" t="s">
        <v>67</v>
      </c>
      <c r="C765" s="152"/>
      <c r="D765" s="152"/>
      <c r="E765" s="152"/>
      <c r="F765" s="152"/>
      <c r="G765" s="152"/>
      <c r="H765" s="63"/>
      <c r="I765" s="103"/>
      <c r="K765" s="120" t="s">
        <v>67</v>
      </c>
      <c r="L765" s="120"/>
      <c r="M765" s="2"/>
      <c r="T765" s="140"/>
      <c r="U765" s="140"/>
    </row>
    <row r="766" spans="1:21" s="12" customFormat="1" ht="15" x14ac:dyDescent="0.25">
      <c r="A766" s="76" t="s">
        <v>137</v>
      </c>
      <c r="B766" s="29" t="s">
        <v>424</v>
      </c>
      <c r="C766" s="152"/>
      <c r="D766" s="152"/>
      <c r="E766" s="152"/>
      <c r="F766" s="152"/>
      <c r="G766" s="152"/>
      <c r="H766" s="63"/>
      <c r="I766" s="103"/>
      <c r="K766" s="120" t="s">
        <v>67</v>
      </c>
      <c r="L766" s="120"/>
      <c r="M766" s="2"/>
      <c r="N766" s="140"/>
      <c r="O766" s="140"/>
      <c r="P766" s="140"/>
      <c r="Q766" s="140"/>
      <c r="R766" s="140"/>
      <c r="S766" s="140"/>
    </row>
    <row r="767" spans="1:21" customFormat="1" ht="30" x14ac:dyDescent="0.25">
      <c r="A767" s="77" t="s">
        <v>138</v>
      </c>
      <c r="B767" s="152" t="str">
        <f>IF(B759=$N$4,"Yes","No")</f>
        <v>No</v>
      </c>
      <c r="C767" s="152"/>
      <c r="D767" s="152"/>
      <c r="E767" s="152"/>
      <c r="F767" s="152"/>
      <c r="G767" s="152"/>
      <c r="H767" s="92"/>
      <c r="I767" s="102"/>
      <c r="J767" s="12"/>
      <c r="K767" s="120" t="s">
        <v>67</v>
      </c>
      <c r="L767" s="120"/>
      <c r="M767" s="2"/>
      <c r="N767" s="12"/>
      <c r="O767" s="12"/>
      <c r="P767" s="12"/>
      <c r="Q767" s="12"/>
      <c r="R767" s="12"/>
      <c r="S767" s="12"/>
      <c r="T767" s="12"/>
      <c r="U767" s="12"/>
    </row>
    <row r="768" spans="1:21" s="12" customFormat="1" ht="273.75" customHeight="1" x14ac:dyDescent="0.25">
      <c r="A768" s="75" t="s">
        <v>69</v>
      </c>
      <c r="B768" s="352" t="s">
        <v>449</v>
      </c>
      <c r="C768" s="352"/>
      <c r="D768" s="352"/>
      <c r="E768" s="352"/>
      <c r="F768" s="352"/>
      <c r="G768" s="352"/>
      <c r="H768" s="63"/>
      <c r="I768" s="103"/>
      <c r="J768" s="39"/>
      <c r="K768" s="120" t="s">
        <v>197</v>
      </c>
      <c r="L768" s="120"/>
      <c r="M768" s="2"/>
    </row>
    <row r="769" spans="1:22" s="12" customFormat="1" ht="15" thickBot="1" x14ac:dyDescent="0.25">
      <c r="A769" s="78"/>
      <c r="B769" s="152"/>
      <c r="C769" s="152"/>
      <c r="D769" s="152"/>
      <c r="E769" s="152"/>
      <c r="F769" s="152"/>
      <c r="G769" s="152"/>
      <c r="H769" s="63"/>
      <c r="I769" s="103"/>
      <c r="K769" s="120" t="s">
        <v>67</v>
      </c>
      <c r="L769" s="120"/>
      <c r="M769" s="2"/>
    </row>
    <row r="770" spans="1:22" s="12" customFormat="1" ht="93" customHeight="1" x14ac:dyDescent="0.2">
      <c r="A770" s="168" t="s">
        <v>321</v>
      </c>
      <c r="B770" s="370" t="str">
        <f>CONCATENATE(CHAR(10),"Your Skills and training boost is "&amp;TEXT($H$736,"$###,##0")&amp;".",CHAR(10),"Your Technology investment boost is "&amp;TEXT($H$737,"$###,##0")&amp;".",CHAR(10),CHAR(10),"These are based on eligible expenditure incurred from 7:30 pm AEDT on 29 March 2022 to the end of the 2022–23.")</f>
        <v xml:space="preserve">
Your Skills and training boost is $0.
Your Technology investment boost is $0.
These are based on eligible expenditure incurred from 7:30 pm AEDT on 29 March 2022 to the end of the 2022–23.</v>
      </c>
      <c r="C770" s="371"/>
      <c r="D770" s="371"/>
      <c r="E770" s="371"/>
      <c r="F770" s="371"/>
      <c r="G770" s="372"/>
      <c r="H770" s="176"/>
      <c r="I770" s="217"/>
      <c r="K770" s="218" t="s">
        <v>197</v>
      </c>
      <c r="L770" s="120"/>
      <c r="M770" s="170"/>
      <c r="N770" s="170"/>
      <c r="O770" s="170"/>
      <c r="P770" s="170"/>
      <c r="Q770" s="170"/>
      <c r="R770" s="170"/>
      <c r="S770" s="170"/>
      <c r="T770" s="170"/>
      <c r="U770" s="170"/>
    </row>
    <row r="771" spans="1:22" s="12" customFormat="1" ht="55.5" customHeight="1" x14ac:dyDescent="0.2">
      <c r="A771" s="168" t="s">
        <v>322</v>
      </c>
      <c r="B771" s="359" t="str">
        <f>CONCATENATE(CHAR(10),"Your Skills and training boost is "&amp;TEXT($H$736,"$###,##0")&amp;" (based your eligible expenditure incurred from ",CHAR(10),"7:30 pm AEDT on 29 March 2022 to the end of the 2022–23 income year).")</f>
        <v xml:space="preserve">
Your Skills and training boost is $0 (based your eligible expenditure incurred from 
7:30 pm AEDT on 29 March 2022 to the end of the 2022–23 income year).</v>
      </c>
      <c r="C771" s="360"/>
      <c r="D771" s="360"/>
      <c r="E771" s="360"/>
      <c r="F771" s="360"/>
      <c r="G771" s="361"/>
      <c r="H771" s="176"/>
      <c r="I771" s="217"/>
      <c r="K771" s="218" t="s">
        <v>197</v>
      </c>
      <c r="L771" s="120"/>
      <c r="M771" s="170"/>
      <c r="N771" s="170"/>
      <c r="O771" s="170"/>
      <c r="P771" s="170"/>
      <c r="Q771" s="170"/>
      <c r="R771" s="170"/>
      <c r="S771" s="170"/>
      <c r="T771" s="170"/>
      <c r="U771" s="170"/>
    </row>
    <row r="772" spans="1:22" s="12" customFormat="1" ht="47.25" customHeight="1" x14ac:dyDescent="0.2">
      <c r="A772" s="168" t="s">
        <v>323</v>
      </c>
      <c r="B772" s="359" t="str">
        <f>CONCATENATE(CHAR(10),"Your Technology investment boost is "&amp;TEXT($H$737,"$###,##0")&amp;" (based your eligible expenditure incurred from 7:30 pm AEDT on 29 March 2022 to the end of the 2022–23 income year).")</f>
        <v xml:space="preserve">
Your Technology investment boost is $0 (based your eligible expenditure incurred from 7:30 pm AEDT on 29 March 2022 to the end of the 2022–23 income year).</v>
      </c>
      <c r="C772" s="360"/>
      <c r="D772" s="360"/>
      <c r="E772" s="360"/>
      <c r="F772" s="360"/>
      <c r="G772" s="361"/>
      <c r="H772" s="176"/>
      <c r="I772" s="217"/>
      <c r="K772" s="218" t="s">
        <v>197</v>
      </c>
      <c r="L772" s="120"/>
      <c r="M772" s="170"/>
      <c r="N772" s="170"/>
      <c r="O772" s="170"/>
      <c r="P772" s="170"/>
      <c r="Q772" s="170"/>
      <c r="R772" s="170"/>
      <c r="S772" s="170"/>
      <c r="T772" s="170"/>
      <c r="U772" s="170"/>
    </row>
    <row r="773" spans="1:22" s="12" customFormat="1" ht="62.25" customHeight="1" x14ac:dyDescent="0.2">
      <c r="A773" s="173" t="s">
        <v>291</v>
      </c>
      <c r="B773" s="362" t="str">
        <f>CONCATENATE(CHAR(10),"You will not be claiming a boost.",CHAR(10),CHAR(10),"If you think you are eligible to claim a boost, check 'Guidance on field entries'.")</f>
        <v xml:space="preserve">
You will not be claiming a boost.
If you think you are eligible to claim a boost, check 'Guidance on field entries'.</v>
      </c>
      <c r="C773" s="363"/>
      <c r="D773" s="363"/>
      <c r="E773" s="363"/>
      <c r="F773" s="363"/>
      <c r="G773" s="364"/>
      <c r="H773" s="176"/>
      <c r="I773" s="217"/>
      <c r="K773" s="218" t="s">
        <v>197</v>
      </c>
      <c r="L773" s="120"/>
      <c r="M773" s="170"/>
      <c r="N773" s="170"/>
      <c r="O773" s="170"/>
      <c r="P773" s="170"/>
      <c r="Q773" s="170"/>
      <c r="R773" s="170"/>
      <c r="S773" s="170"/>
      <c r="T773" s="170"/>
      <c r="U773" s="170"/>
    </row>
    <row r="774" spans="1:22" s="12" customFormat="1" ht="62.25" customHeight="1" x14ac:dyDescent="0.2">
      <c r="A774" s="173" t="s">
        <v>324</v>
      </c>
      <c r="B774" s="362" t="str">
        <f>CONCATENATE(CHAR(10),"You cannot claim a boost because you have confirmed that you do not run an eligible small business.")</f>
        <v xml:space="preserve">
You cannot claim a boost because you have confirmed that you do not run an eligible small business.</v>
      </c>
      <c r="C774" s="363"/>
      <c r="D774" s="363"/>
      <c r="E774" s="363"/>
      <c r="F774" s="363"/>
      <c r="G774" s="364"/>
      <c r="H774" s="176"/>
      <c r="I774" s="217"/>
      <c r="K774" s="218" t="s">
        <v>197</v>
      </c>
      <c r="L774" s="120"/>
      <c r="M774" s="170"/>
      <c r="N774" s="170"/>
      <c r="O774" s="170"/>
      <c r="P774" s="170"/>
      <c r="Q774" s="170"/>
      <c r="R774" s="170"/>
      <c r="S774" s="170"/>
      <c r="T774" s="170"/>
      <c r="U774" s="170"/>
    </row>
    <row r="775" spans="1:22" s="12" customFormat="1" ht="58.5" customHeight="1" thickBot="1" x14ac:dyDescent="0.3">
      <c r="A775" s="174" t="s">
        <v>325</v>
      </c>
      <c r="B775" s="365" t="str">
        <f>IF('Small business boosts calc'!B30="no",$B$774,IF(AND($B$736="Yes",$B$737="Yes"),$B$770,IF(AND($B$736="Yes",$B$737="No"),$B$771,IF(AND($B$736="No",$B$737="Yes"),$B$772,$B$773))))</f>
        <v xml:space="preserve">
You will not be claiming a boost.
If you think you are eligible to claim a boost, check 'Guidance on field entries'.</v>
      </c>
      <c r="C775" s="366"/>
      <c r="D775" s="366"/>
      <c r="E775" s="366"/>
      <c r="F775" s="366"/>
      <c r="G775" s="367"/>
      <c r="H775" s="176"/>
      <c r="I775" s="216"/>
      <c r="K775" s="218" t="s">
        <v>197</v>
      </c>
      <c r="L775" s="120"/>
      <c r="M775" s="423"/>
      <c r="N775" s="423"/>
      <c r="O775" s="423"/>
      <c r="P775" s="423"/>
      <c r="Q775" s="169"/>
      <c r="R775" s="169"/>
      <c r="S775" s="169"/>
      <c r="T775" s="169"/>
      <c r="U775" s="169"/>
      <c r="V775" s="140"/>
    </row>
    <row r="776" spans="1:22" s="12" customFormat="1" ht="15.75" thickBot="1" x14ac:dyDescent="0.3">
      <c r="A776" s="164" t="s">
        <v>425</v>
      </c>
      <c r="B776" s="355" t="s">
        <v>381</v>
      </c>
      <c r="C776" s="356"/>
      <c r="D776" s="356"/>
      <c r="E776" s="356"/>
      <c r="F776" s="356"/>
      <c r="G776" s="356"/>
      <c r="H776" s="357"/>
      <c r="I776" s="103"/>
      <c r="K776" s="120" t="s">
        <v>197</v>
      </c>
      <c r="L776" s="120"/>
      <c r="M776" s="2"/>
    </row>
    <row r="777" spans="1:22" s="12" customFormat="1" ht="15" x14ac:dyDescent="0.25">
      <c r="A777" s="75" t="s">
        <v>60</v>
      </c>
      <c r="B777" s="152" t="s">
        <v>106</v>
      </c>
      <c r="C777" s="152"/>
      <c r="D777" s="152"/>
      <c r="E777" s="152"/>
      <c r="F777" s="152"/>
      <c r="G777" s="152"/>
      <c r="H777" s="63"/>
      <c r="I777" s="103"/>
      <c r="K777" s="120" t="s">
        <v>67</v>
      </c>
      <c r="L777" s="120"/>
      <c r="M777" s="2"/>
    </row>
    <row r="778" spans="1:22" s="140" customFormat="1" ht="15" x14ac:dyDescent="0.25">
      <c r="A778" s="74"/>
      <c r="B778" s="34" t="str">
        <f>CONCATENATE($O$2&amp;": "&amp;VLOOKUP($B777,$N$3:$U$25,2,0))</f>
        <v>Font: Arial</v>
      </c>
      <c r="C778" s="34" t="str">
        <f>CONCATENATE($P$2&amp;": "&amp;VLOOKUP($B777,$N$3:$U$25,3,0))</f>
        <v>T-face: Bold</v>
      </c>
      <c r="D778" s="34" t="str">
        <f>CONCATENATE($Q$2&amp;": "&amp;VLOOKUP($B777,$N$3:$U$25,4,0))</f>
        <v>Font size: 14</v>
      </c>
      <c r="E778" s="34" t="str">
        <f>CONCATENATE($R$2&amp;": "&amp;VLOOKUP($B777,$N$3:$U$25,5,0))</f>
        <v>Row height: 31.5</v>
      </c>
      <c r="F778" s="34" t="str">
        <f>CONCATENATE($S$2&amp;": "&amp;VLOOKUP($B777,$N$3:$U$25,6,0))</f>
        <v>Text col: Teal</v>
      </c>
      <c r="G778" s="34" t="str">
        <f>CONCATENATE($T$2&amp;": "&amp;VLOOKUP($B777,$N$3:$U$25,7,0))</f>
        <v>BG col: White</v>
      </c>
      <c r="H778" s="90" t="str">
        <f>CONCATENATE($U$2&amp;": "&amp;VLOOKUP($B777,$N$3:$U$25,8,0))</f>
        <v>Just: Left</v>
      </c>
      <c r="I778" s="105"/>
      <c r="J778" s="12"/>
      <c r="K778" s="120" t="s">
        <v>67</v>
      </c>
      <c r="L778" s="120"/>
      <c r="M778" s="2"/>
      <c r="N778" s="12"/>
      <c r="O778" s="12"/>
      <c r="P778" s="12"/>
      <c r="Q778" s="12"/>
      <c r="R778" s="12"/>
      <c r="S778" s="12"/>
      <c r="T778" s="12"/>
      <c r="U778" s="12"/>
    </row>
    <row r="779" spans="1:22" s="12" customFormat="1" ht="15" x14ac:dyDescent="0.25">
      <c r="A779" s="75" t="s">
        <v>61</v>
      </c>
      <c r="B779" s="152" t="s">
        <v>56</v>
      </c>
      <c r="C779" s="152"/>
      <c r="D779" s="152"/>
      <c r="E779" s="152"/>
      <c r="F779" s="152"/>
      <c r="G779" s="152"/>
      <c r="H779" s="63"/>
      <c r="I779" s="103"/>
      <c r="J779" s="140"/>
      <c r="K779" s="120" t="s">
        <v>197</v>
      </c>
      <c r="L779" s="120"/>
      <c r="M779" s="2"/>
    </row>
    <row r="780" spans="1:22" s="12" customFormat="1" ht="15" x14ac:dyDescent="0.25">
      <c r="A780" s="75" t="s">
        <v>62</v>
      </c>
      <c r="B780" s="47" t="s">
        <v>319</v>
      </c>
      <c r="C780" s="47"/>
      <c r="D780" s="47"/>
      <c r="E780" s="47"/>
      <c r="F780" s="47"/>
      <c r="G780" s="47"/>
      <c r="H780" s="63"/>
      <c r="I780" s="103"/>
      <c r="K780" s="120" t="s">
        <v>197</v>
      </c>
      <c r="L780" s="120"/>
      <c r="M780" s="2"/>
      <c r="T780"/>
      <c r="U780"/>
    </row>
    <row r="781" spans="1:22" s="12" customFormat="1" ht="15" x14ac:dyDescent="0.25">
      <c r="A781" s="76" t="s">
        <v>63</v>
      </c>
      <c r="B781" s="152" t="s">
        <v>383</v>
      </c>
      <c r="C781" s="152"/>
      <c r="D781" s="152"/>
      <c r="E781" s="152"/>
      <c r="F781" s="152"/>
      <c r="G781" s="152"/>
      <c r="H781" s="63"/>
      <c r="I781" s="103"/>
      <c r="K781" s="120" t="s">
        <v>67</v>
      </c>
      <c r="L781" s="120"/>
      <c r="M781" s="2"/>
      <c r="N781" s="40"/>
      <c r="O781" s="43"/>
      <c r="P781" s="43"/>
      <c r="Q781" s="43"/>
      <c r="R781" s="43"/>
      <c r="S781" s="40"/>
    </row>
    <row r="782" spans="1:22" s="12" customFormat="1" ht="15" x14ac:dyDescent="0.25">
      <c r="A782" s="76" t="s">
        <v>60</v>
      </c>
      <c r="B782" s="352" t="s">
        <v>74</v>
      </c>
      <c r="C782" s="352"/>
      <c r="D782" s="352"/>
      <c r="E782" s="352"/>
      <c r="F782" s="352"/>
      <c r="G782" s="352"/>
      <c r="H782" s="63"/>
      <c r="I782" s="103"/>
      <c r="K782" s="120" t="s">
        <v>67</v>
      </c>
      <c r="L782" s="120"/>
      <c r="M782" s="2"/>
    </row>
    <row r="783" spans="1:22" s="12" customFormat="1" ht="15" x14ac:dyDescent="0.25">
      <c r="A783" s="76" t="s">
        <v>134</v>
      </c>
      <c r="B783" s="152" t="s">
        <v>67</v>
      </c>
      <c r="C783" s="152"/>
      <c r="D783" s="152"/>
      <c r="E783" s="152"/>
      <c r="F783" s="152"/>
      <c r="G783" s="152"/>
      <c r="H783" s="63"/>
      <c r="I783" s="103"/>
      <c r="K783" s="120" t="s">
        <v>67</v>
      </c>
      <c r="L783" s="120"/>
      <c r="M783" s="2"/>
    </row>
    <row r="784" spans="1:22" s="12" customFormat="1" ht="15" x14ac:dyDescent="0.25">
      <c r="A784" s="76" t="s">
        <v>135</v>
      </c>
      <c r="B784" s="152" t="s">
        <v>67</v>
      </c>
      <c r="C784" s="152"/>
      <c r="D784" s="152"/>
      <c r="E784" s="152"/>
      <c r="F784" s="152"/>
      <c r="G784" s="152"/>
      <c r="H784" s="63"/>
      <c r="I784" s="103"/>
      <c r="K784" s="120" t="s">
        <v>67</v>
      </c>
      <c r="L784" s="120"/>
      <c r="M784" s="2"/>
    </row>
    <row r="785" spans="1:21" s="12" customFormat="1" ht="15" x14ac:dyDescent="0.25">
      <c r="A785" s="76" t="s">
        <v>136</v>
      </c>
      <c r="B785" s="152" t="s">
        <v>67</v>
      </c>
      <c r="C785" s="152"/>
      <c r="D785" s="152"/>
      <c r="E785" s="152"/>
      <c r="F785" s="152"/>
      <c r="G785" s="152"/>
      <c r="H785" s="63"/>
      <c r="I785" s="103"/>
      <c r="K785" s="120" t="s">
        <v>67</v>
      </c>
      <c r="L785" s="120"/>
      <c r="M785" s="2"/>
      <c r="T785" s="140"/>
      <c r="U785" s="140"/>
    </row>
    <row r="786" spans="1:21" s="12" customFormat="1" ht="15" x14ac:dyDescent="0.25">
      <c r="A786" s="76" t="s">
        <v>137</v>
      </c>
      <c r="B786" s="29" t="s">
        <v>67</v>
      </c>
      <c r="C786" s="152"/>
      <c r="D786" s="152"/>
      <c r="E786" s="152"/>
      <c r="F786" s="152"/>
      <c r="G786" s="152"/>
      <c r="H786" s="63"/>
      <c r="I786" s="103"/>
      <c r="K786" s="120" t="s">
        <v>67</v>
      </c>
      <c r="L786" s="120"/>
      <c r="M786" s="2"/>
      <c r="N786" s="140"/>
      <c r="O786" s="140"/>
      <c r="P786" s="140"/>
      <c r="Q786" s="140"/>
      <c r="R786" s="140"/>
      <c r="S786" s="140"/>
    </row>
    <row r="787" spans="1:21" customFormat="1" ht="30" x14ac:dyDescent="0.25">
      <c r="A787" s="77" t="s">
        <v>138</v>
      </c>
      <c r="B787" s="152" t="str">
        <f>IF(B779=$N$4,"Yes","No")</f>
        <v>No</v>
      </c>
      <c r="C787" s="152"/>
      <c r="D787" s="152"/>
      <c r="E787" s="152"/>
      <c r="F787" s="152"/>
      <c r="G787" s="152"/>
      <c r="H787" s="92"/>
      <c r="I787" s="102"/>
      <c r="J787" s="12"/>
      <c r="K787" s="120" t="s">
        <v>67</v>
      </c>
      <c r="L787" s="120"/>
      <c r="M787" s="2"/>
      <c r="N787" s="12"/>
      <c r="O787" s="12"/>
      <c r="P787" s="12"/>
      <c r="Q787" s="12"/>
      <c r="R787" s="12"/>
      <c r="S787" s="12"/>
      <c r="T787" s="12"/>
      <c r="U787" s="12"/>
    </row>
    <row r="788" spans="1:21" s="12" customFormat="1" ht="15" customHeight="1" x14ac:dyDescent="0.25">
      <c r="A788" s="75" t="s">
        <v>69</v>
      </c>
      <c r="B788" s="352" t="s">
        <v>74</v>
      </c>
      <c r="C788" s="352"/>
      <c r="D788" s="352"/>
      <c r="E788" s="352"/>
      <c r="F788" s="352"/>
      <c r="G788" s="352"/>
      <c r="H788" s="63"/>
      <c r="I788" s="103"/>
      <c r="J788" s="39"/>
      <c r="K788" s="120" t="s">
        <v>67</v>
      </c>
      <c r="L788" s="120"/>
      <c r="M788" s="2"/>
    </row>
    <row r="789" spans="1:21" s="12" customFormat="1" ht="15" thickBot="1" x14ac:dyDescent="0.25">
      <c r="A789" s="78"/>
      <c r="B789" s="152"/>
      <c r="C789" s="152"/>
      <c r="D789" s="152"/>
      <c r="E789" s="152"/>
      <c r="F789" s="152"/>
      <c r="G789" s="152"/>
      <c r="H789" s="63"/>
      <c r="I789" s="103"/>
      <c r="K789" s="120" t="s">
        <v>67</v>
      </c>
      <c r="L789" s="120"/>
      <c r="M789" s="2"/>
    </row>
    <row r="790" spans="1:21" s="12" customFormat="1" ht="15.75" thickBot="1" x14ac:dyDescent="0.3">
      <c r="A790" s="164" t="s">
        <v>426</v>
      </c>
      <c r="B790" s="355" t="s">
        <v>376</v>
      </c>
      <c r="C790" s="356"/>
      <c r="D790" s="356"/>
      <c r="E790" s="356"/>
      <c r="F790" s="356"/>
      <c r="G790" s="356"/>
      <c r="H790" s="357"/>
      <c r="I790" s="103"/>
      <c r="K790" s="120" t="s">
        <v>197</v>
      </c>
      <c r="L790" s="120"/>
      <c r="M790" s="2"/>
    </row>
    <row r="791" spans="1:21" s="12" customFormat="1" ht="15" x14ac:dyDescent="0.25">
      <c r="A791" s="75" t="s">
        <v>60</v>
      </c>
      <c r="B791" s="152" t="s">
        <v>144</v>
      </c>
      <c r="C791" s="152"/>
      <c r="D791" s="152"/>
      <c r="E791" s="152"/>
      <c r="F791" s="152"/>
      <c r="G791" s="152"/>
      <c r="H791" s="63"/>
      <c r="I791" s="103"/>
      <c r="K791" s="120" t="s">
        <v>67</v>
      </c>
      <c r="L791" s="120"/>
      <c r="M791" s="2"/>
    </row>
    <row r="792" spans="1:21" s="140" customFormat="1" ht="29.25" x14ac:dyDescent="0.25">
      <c r="A792" s="74"/>
      <c r="B792" s="34" t="str">
        <f>CONCATENATE($O$2&amp;": "&amp;VLOOKUP($B791,$N$3:$U$25,2,0))</f>
        <v>Font: Arial</v>
      </c>
      <c r="C792" s="34" t="str">
        <f>CONCATENATE($P$2&amp;": "&amp;VLOOKUP($B791,$N$3:$U$25,3,0))</f>
        <v>T-face: Normal</v>
      </c>
      <c r="D792" s="34" t="str">
        <f>CONCATENATE($Q$2&amp;": "&amp;VLOOKUP($B791,$N$3:$U$25,4,0))</f>
        <v>Font size: 11</v>
      </c>
      <c r="E792" s="34" t="str">
        <f>CONCATENATE($R$2&amp;": "&amp;VLOOKUP($B791,$N$3:$U$25,5,0))</f>
        <v>Row height: Dependant</v>
      </c>
      <c r="F792" s="34" t="str">
        <f>CONCATENATE($S$2&amp;": "&amp;VLOOKUP($B791,$N$3:$U$25,6,0))</f>
        <v>Text col: Black</v>
      </c>
      <c r="G792" s="34" t="str">
        <f>CONCATENATE($T$2&amp;": "&amp;VLOOKUP($B791,$N$3:$U$25,7,0))</f>
        <v>BG col: White</v>
      </c>
      <c r="H792" s="90" t="str">
        <f>CONCATENATE($U$2&amp;": "&amp;VLOOKUP($B791,$N$3:$U$25,8,0))</f>
        <v>Just: Left</v>
      </c>
      <c r="I792" s="105"/>
      <c r="J792" s="12"/>
      <c r="K792" s="120" t="s">
        <v>67</v>
      </c>
      <c r="L792" s="120"/>
      <c r="M792" s="2"/>
      <c r="N792" s="12"/>
      <c r="O792" s="12"/>
      <c r="P792" s="12"/>
      <c r="Q792" s="12"/>
      <c r="R792" s="12"/>
      <c r="S792" s="12"/>
      <c r="T792" s="12"/>
      <c r="U792" s="12"/>
    </row>
    <row r="793" spans="1:21" s="12" customFormat="1" ht="15" x14ac:dyDescent="0.25">
      <c r="A793" s="75" t="s">
        <v>61</v>
      </c>
      <c r="B793" s="152" t="s">
        <v>56</v>
      </c>
      <c r="C793" s="152"/>
      <c r="D793" s="152"/>
      <c r="E793" s="152"/>
      <c r="F793" s="152"/>
      <c r="G793" s="152"/>
      <c r="H793" s="63"/>
      <c r="I793" s="103"/>
      <c r="J793" s="140"/>
      <c r="K793" s="120" t="s">
        <v>197</v>
      </c>
      <c r="L793" s="120"/>
      <c r="M793" s="2"/>
    </row>
    <row r="794" spans="1:21" s="12" customFormat="1" ht="15" x14ac:dyDescent="0.25">
      <c r="A794" s="75" t="s">
        <v>62</v>
      </c>
      <c r="B794" s="152" t="s">
        <v>427</v>
      </c>
      <c r="C794" s="222" t="s">
        <v>384</v>
      </c>
      <c r="D794" s="222"/>
      <c r="E794" s="152"/>
      <c r="F794" s="152"/>
      <c r="G794" s="152"/>
      <c r="H794" s="63"/>
      <c r="I794" s="103"/>
      <c r="K794" s="120" t="s">
        <v>197</v>
      </c>
      <c r="L794" s="120"/>
      <c r="M794" s="2"/>
      <c r="T794"/>
      <c r="U794"/>
    </row>
    <row r="795" spans="1:21" s="12" customFormat="1" ht="15" x14ac:dyDescent="0.25">
      <c r="A795" s="76" t="s">
        <v>63</v>
      </c>
      <c r="B795" s="152" t="s">
        <v>382</v>
      </c>
      <c r="C795" s="152"/>
      <c r="D795" s="152"/>
      <c r="E795" s="152"/>
      <c r="F795" s="152"/>
      <c r="G795" s="152"/>
      <c r="H795" s="63"/>
      <c r="I795" s="103"/>
      <c r="K795" s="120" t="s">
        <v>67</v>
      </c>
      <c r="L795" s="120"/>
      <c r="M795" s="2"/>
      <c r="N795" s="40"/>
      <c r="O795" s="43"/>
      <c r="P795" s="43"/>
      <c r="Q795" s="43"/>
      <c r="R795" s="43"/>
      <c r="S795" s="40"/>
    </row>
    <row r="796" spans="1:21" s="12" customFormat="1" ht="15" x14ac:dyDescent="0.25">
      <c r="A796" s="76" t="s">
        <v>60</v>
      </c>
      <c r="B796" s="352" t="s">
        <v>139</v>
      </c>
      <c r="C796" s="352"/>
      <c r="D796" s="352"/>
      <c r="E796" s="352"/>
      <c r="F796" s="352"/>
      <c r="G796" s="352"/>
      <c r="H796" s="63"/>
      <c r="I796" s="103"/>
      <c r="K796" s="120" t="s">
        <v>67</v>
      </c>
      <c r="L796" s="120"/>
      <c r="M796" s="2"/>
    </row>
    <row r="797" spans="1:21" s="12" customFormat="1" ht="15" x14ac:dyDescent="0.25">
      <c r="A797" s="76" t="s">
        <v>134</v>
      </c>
      <c r="B797" s="152" t="s">
        <v>67</v>
      </c>
      <c r="C797" s="152"/>
      <c r="D797" s="152"/>
      <c r="E797" s="152"/>
      <c r="F797" s="152"/>
      <c r="G797" s="152"/>
      <c r="H797" s="63"/>
      <c r="I797" s="103"/>
      <c r="K797" s="120" t="s">
        <v>67</v>
      </c>
      <c r="L797" s="120"/>
      <c r="M797" s="2"/>
    </row>
    <row r="798" spans="1:21" s="12" customFormat="1" ht="15" x14ac:dyDescent="0.25">
      <c r="A798" s="76" t="s">
        <v>135</v>
      </c>
      <c r="B798" s="152" t="s">
        <v>67</v>
      </c>
      <c r="C798" s="152"/>
      <c r="D798" s="152"/>
      <c r="E798" s="152"/>
      <c r="F798" s="152"/>
      <c r="G798" s="152"/>
      <c r="H798" s="63"/>
      <c r="I798" s="103"/>
      <c r="K798" s="120" t="s">
        <v>67</v>
      </c>
      <c r="L798" s="120"/>
      <c r="M798" s="2"/>
    </row>
    <row r="799" spans="1:21" s="12" customFormat="1" ht="15" x14ac:dyDescent="0.25">
      <c r="A799" s="76" t="s">
        <v>136</v>
      </c>
      <c r="B799" s="152" t="s">
        <v>67</v>
      </c>
      <c r="C799" s="152"/>
      <c r="D799" s="152"/>
      <c r="E799" s="152"/>
      <c r="F799" s="152"/>
      <c r="G799" s="152"/>
      <c r="H799" s="63"/>
      <c r="I799" s="103"/>
      <c r="K799" s="120" t="s">
        <v>67</v>
      </c>
      <c r="L799" s="120"/>
      <c r="M799" s="2"/>
      <c r="T799" s="140"/>
      <c r="U799" s="140"/>
    </row>
    <row r="800" spans="1:21" s="12" customFormat="1" ht="15" x14ac:dyDescent="0.25">
      <c r="A800" s="76" t="s">
        <v>137</v>
      </c>
      <c r="B800" s="29" t="s">
        <v>427</v>
      </c>
      <c r="C800" s="152"/>
      <c r="D800" s="152"/>
      <c r="E800" s="152"/>
      <c r="F800" s="152"/>
      <c r="G800" s="152"/>
      <c r="H800" s="63"/>
      <c r="I800" s="103"/>
      <c r="K800" s="120" t="s">
        <v>67</v>
      </c>
      <c r="L800" s="120"/>
      <c r="M800" s="2"/>
      <c r="N800" s="140"/>
      <c r="O800" s="140"/>
      <c r="P800" s="140"/>
      <c r="Q800" s="140"/>
      <c r="R800" s="140"/>
      <c r="S800" s="140"/>
    </row>
    <row r="801" spans="1:21" customFormat="1" ht="30" x14ac:dyDescent="0.25">
      <c r="A801" s="77" t="s">
        <v>138</v>
      </c>
      <c r="B801" s="152" t="str">
        <f>IF(B793=$N$4,"Yes","No")</f>
        <v>No</v>
      </c>
      <c r="C801" s="152"/>
      <c r="D801" s="152"/>
      <c r="E801" s="152"/>
      <c r="F801" s="152"/>
      <c r="G801" s="152"/>
      <c r="H801" s="92"/>
      <c r="I801" s="102"/>
      <c r="J801" s="12"/>
      <c r="K801" s="120" t="s">
        <v>67</v>
      </c>
      <c r="L801" s="120"/>
      <c r="M801" s="2"/>
      <c r="N801" s="12"/>
      <c r="O801" s="12"/>
      <c r="P801" s="12"/>
      <c r="Q801" s="12"/>
      <c r="R801" s="12"/>
      <c r="S801" s="12"/>
      <c r="T801" s="12"/>
      <c r="U801" s="12"/>
    </row>
    <row r="802" spans="1:21" s="12" customFormat="1" ht="409.6" customHeight="1" thickBot="1" x14ac:dyDescent="0.3">
      <c r="A802" s="75" t="s">
        <v>69</v>
      </c>
      <c r="B802" s="396" t="s">
        <v>450</v>
      </c>
      <c r="C802" s="396"/>
      <c r="D802" s="396"/>
      <c r="E802" s="396"/>
      <c r="F802" s="396"/>
      <c r="G802" s="396"/>
      <c r="H802" s="63"/>
      <c r="I802" s="103"/>
      <c r="J802" s="39"/>
      <c r="K802" s="120" t="s">
        <v>197</v>
      </c>
      <c r="L802" s="120"/>
      <c r="M802" s="2"/>
    </row>
    <row r="803" spans="1:21" s="12" customFormat="1" ht="363.75" customHeight="1" x14ac:dyDescent="0.2">
      <c r="A803" s="168" t="s">
        <v>326</v>
      </c>
      <c r="B803" s="370" t="str">
        <f>$B$743</f>
        <v>Both SKILLS AND TRAINING and TECHNOLOGY INVESTMENT boosts
ORDINARY DEDUCTIONS
At BUSINESS EXPENSES, claim your ordinary deductions for your eligible expenditure incurred in the 2022-23 income year:
  • Skills and training - $0.00.
  • Technology investment - $0.00.
BONUS DEDUCTIONS
At INCOME AND EXPENSE RECONCILIATION ADJUSTMENTS:
  • Using the calculator: 
          • At row x - 'Bonus deduction for small business skills and training boost'
              - enter the bonus deduction of $0.
          • At row y - 'Bonus deduction for small business technology investment boost'
              - enter the bonus deduction of $0.
          • Do NOT include your ordinary deductions for eligible expenditure from
            7:30 pm AEDT on 29 March 2022 to the end of the 2022–23 income year.
          • Complete all other relevant reconciliation adjustments, and transfer the total to 'Expense
            reconciliation adjustment – manually calculated' in myTax.
At SMALL BUSINESS BOOSTS:
  • At SKILLS AND TRAINING BOOST, enter the bonus deduction amount of $0.
  • At TECHNOLOGY INVESTMENT BOOST, enter the bonus deduction amount of $0.</v>
      </c>
      <c r="C803" s="371"/>
      <c r="D803" s="371"/>
      <c r="E803" s="371"/>
      <c r="F803" s="371"/>
      <c r="G803" s="372"/>
      <c r="H803" s="63"/>
      <c r="I803" s="219"/>
      <c r="K803" s="120" t="s">
        <v>197</v>
      </c>
      <c r="L803" s="120"/>
      <c r="M803" s="350"/>
      <c r="N803" s="350"/>
      <c r="O803" s="350"/>
      <c r="P803" s="350"/>
      <c r="Q803" s="350"/>
      <c r="R803" s="350"/>
      <c r="S803" s="350"/>
      <c r="T803" s="170"/>
      <c r="U803" s="170"/>
    </row>
    <row r="804" spans="1:21" s="12" customFormat="1" ht="310.5" customHeight="1" x14ac:dyDescent="0.2">
      <c r="A804" s="168" t="s">
        <v>327</v>
      </c>
      <c r="B804" s="408" t="str">
        <f>$B$749</f>
        <v>SKILLS AND TRAINING BOOST
ORDINARY DEDUCTION
At BUSINESS EXPENSES, claim your ordinary deduction for your eligible expenditure incurred in the 2022-23 income year:
  • Skills and Training - $0.00.
BONUS DEDUCTION
At INCOME AND EXPENSE RECONCILIATION ADJUSTMENTS:
  • Using the calculator:
          • At row x - 'Bonus deduction for small business skills and training boost'
             - enter the bonus deduction of $0
          • Do NOT include your ordinary deductions for eligible expenditure from
             7:30 pm AEDT on 29 March 2022 to the end of the 2022–23 income year.
          • Complete all other relevant reconciliation adjustments, and transfer the total to  
            'Expense reconciliation adjustment – manually calculated' in myTax.
At SMALL BUSINESS BOOSTS:
  • At SKILLS AND TRAINING BOOST, enter the bonus deduction amount of $0.</v>
      </c>
      <c r="C804" s="409"/>
      <c r="D804" s="409"/>
      <c r="E804" s="409"/>
      <c r="F804" s="409"/>
      <c r="G804" s="410"/>
      <c r="H804" s="63"/>
      <c r="I804" s="217"/>
      <c r="K804" s="120" t="s">
        <v>197</v>
      </c>
      <c r="L804" s="120"/>
      <c r="N804" s="170"/>
      <c r="O804" s="170"/>
      <c r="P804" s="170"/>
      <c r="Q804" s="170"/>
      <c r="R804" s="170"/>
      <c r="S804" s="170"/>
      <c r="T804" s="170"/>
      <c r="U804" s="170"/>
    </row>
    <row r="805" spans="1:21" s="12" customFormat="1" ht="293.25" customHeight="1" x14ac:dyDescent="0.2">
      <c r="A805" s="168" t="s">
        <v>328</v>
      </c>
      <c r="B805" s="408" t="str">
        <f>$B$755</f>
        <v>TECHNOLOGY INVESTMENT BOOST:
ORDINARY DEDUCTION
At BUSINESS EXPENSES, claim your ordinary deduction for your eligible expenditure incurred in the 2022-23 income year:
  • Technology investment - $0.00.
.
BONUS DEDUCTION
At INCOME AND EXPENSE RECONCILIATION ADJUSTMENTS:
  • Using the calculator:
          • At row y - 'Bonus deduction for small business technology investment boost'
            - enter the bonus deduction of $0
          • Do NOT include your ordinary deductions for eligible expenditure from
             7:30 pm AEDT on 29 March 2022 to the end of the 2022–23 income year.
          • Complete all other relevant reconciliation adjustments, and transfer the total to  
            'Expense reconciliation adjustment – manually calculated' in myTax.
At SMALL BUSINESS BOOSTS:
  • At TECHNOLOGY INVESTMENT BOOST, enter the bonus deduction amount of $0.</v>
      </c>
      <c r="C805" s="409"/>
      <c r="D805" s="409"/>
      <c r="E805" s="409"/>
      <c r="F805" s="409"/>
      <c r="G805" s="410"/>
      <c r="H805" s="63"/>
      <c r="I805" s="217"/>
      <c r="K805" s="120" t="s">
        <v>197</v>
      </c>
      <c r="L805" s="120"/>
      <c r="N805" s="169"/>
      <c r="O805" s="169"/>
      <c r="P805" s="169"/>
      <c r="Q805" s="169"/>
      <c r="R805" s="169"/>
      <c r="S805" s="169"/>
      <c r="T805" s="169"/>
      <c r="U805" s="169"/>
    </row>
    <row r="806" spans="1:21" s="12" customFormat="1" ht="141.75" customHeight="1" x14ac:dyDescent="0.2">
      <c r="A806" s="173" t="s">
        <v>451</v>
      </c>
      <c r="B806" s="405" t="str">
        <f>CONCATENATE(CHAR(10),"As you will not be claiming a boost, you don't need to add any boost value or related expenditure to your return.",CHAR(10),CHAR(10),"If you think you are eligible to claim a boost, check 'Guidance on field entries'.")</f>
        <v xml:space="preserve">
As you will not be claiming a boost, you don't need to add any boost value or related expenditure to your return.
If you think you are eligible to claim a boost, check 'Guidance on field entries'.</v>
      </c>
      <c r="C806" s="406"/>
      <c r="D806" s="406"/>
      <c r="E806" s="406"/>
      <c r="F806" s="406"/>
      <c r="G806" s="407"/>
      <c r="H806" s="63"/>
      <c r="I806" s="217"/>
      <c r="K806" s="120" t="s">
        <v>197</v>
      </c>
      <c r="L806" s="120"/>
      <c r="N806" s="169"/>
      <c r="O806" s="169"/>
      <c r="P806" s="169"/>
      <c r="Q806" s="169"/>
      <c r="R806" s="169"/>
      <c r="S806" s="169"/>
      <c r="T806" s="169"/>
      <c r="U806" s="169"/>
    </row>
    <row r="807" spans="1:21" s="12" customFormat="1" ht="141.75" customHeight="1" x14ac:dyDescent="0.2">
      <c r="A807" s="173" t="s">
        <v>329</v>
      </c>
      <c r="B807" s="405" t="str">
        <f>CONCATENATE(CHAR(10),"You cannot claim a boost because you have confirmed that you do not run an eligible small business.",CHAR(10),CHAR(10),"You don't need to add any boost value or related expenditure to your return.",CHAR(10),CHAR(10),"If you think you are eligible to claim a boost, check 'Guidance on field entries'.")</f>
        <v xml:space="preserve">
You cannot claim a boost because you have confirmed that you do not run an eligible small business.
You don't need to add any boost value or related expenditure to your return.
If you think you are eligible to claim a boost, check 'Guidance on field entries'.</v>
      </c>
      <c r="C807" s="406"/>
      <c r="D807" s="406"/>
      <c r="E807" s="406"/>
      <c r="F807" s="406"/>
      <c r="G807" s="407"/>
      <c r="H807" s="63"/>
      <c r="I807" s="217"/>
      <c r="K807" s="120" t="s">
        <v>197</v>
      </c>
      <c r="L807" s="120"/>
      <c r="M807" s="153"/>
      <c r="N807" s="171"/>
      <c r="O807" s="171"/>
      <c r="P807" s="171"/>
      <c r="Q807" s="171"/>
      <c r="R807" s="171"/>
      <c r="S807" s="171"/>
      <c r="T807" s="171"/>
      <c r="U807" s="171"/>
    </row>
    <row r="808" spans="1:21" s="12" customFormat="1" ht="409.5" customHeight="1" thickBot="1" x14ac:dyDescent="0.3">
      <c r="A808" s="174" t="s">
        <v>330</v>
      </c>
      <c r="B808" s="402" t="str">
        <f>IF('Small business boosts calc'!B30="no",$B$807,IF(AND($B$736="Yes",$B$737="Yes"),$B$743,IF(AND($B$736="Yes",$B$737="No"),$B$804,IF(AND($B$736="No",$B$737="Yes"),$B$805,$B$806))))</f>
        <v xml:space="preserve">
As you will not be claiming a boost, you don't need to add any boost value or related expenditure to your return.
If you think you are eligible to claim a boost, check 'Guidance on field entries'.</v>
      </c>
      <c r="C808" s="403"/>
      <c r="D808" s="403"/>
      <c r="E808" s="403"/>
      <c r="F808" s="403"/>
      <c r="G808" s="404"/>
      <c r="H808" s="63"/>
      <c r="I808" s="216"/>
      <c r="K808" s="120" t="s">
        <v>197</v>
      </c>
      <c r="L808" s="120"/>
      <c r="N808" s="172"/>
      <c r="O808" s="172"/>
      <c r="P808" s="172"/>
      <c r="Q808" s="172"/>
      <c r="R808" s="172"/>
      <c r="S808" s="172"/>
      <c r="T808" s="172"/>
      <c r="U808" s="172"/>
    </row>
    <row r="809" spans="1:21" s="12" customFormat="1" ht="15" customHeight="1" thickBot="1" x14ac:dyDescent="0.3">
      <c r="A809" s="220"/>
      <c r="B809" s="394"/>
      <c r="C809" s="394"/>
      <c r="D809" s="394"/>
      <c r="E809" s="394"/>
      <c r="F809" s="394"/>
      <c r="G809" s="394"/>
      <c r="H809" s="95"/>
      <c r="I809" s="217"/>
      <c r="K809" s="120" t="s">
        <v>67</v>
      </c>
      <c r="L809" s="120"/>
      <c r="M809" s="2"/>
    </row>
    <row r="810" spans="1:21" x14ac:dyDescent="0.2">
      <c r="N810" s="12"/>
      <c r="O810" s="12"/>
      <c r="R810" s="12"/>
      <c r="S810" s="12"/>
      <c r="T810" s="12"/>
      <c r="U810" s="12"/>
    </row>
    <row r="811" spans="1:21" ht="15" x14ac:dyDescent="0.25">
      <c r="J811" s="132" t="s">
        <v>199</v>
      </c>
      <c r="K811" s="2">
        <f>COUNTA(K3:K809)</f>
        <v>806</v>
      </c>
      <c r="L811" s="120"/>
      <c r="M811" s="2"/>
      <c r="N811" s="12"/>
      <c r="O811" s="12"/>
      <c r="R811" s="12"/>
      <c r="S811" s="12"/>
      <c r="T811" s="12"/>
      <c r="U811" s="12"/>
    </row>
    <row r="812" spans="1:21" ht="15" x14ac:dyDescent="0.25">
      <c r="J812" s="132" t="s">
        <v>198</v>
      </c>
      <c r="K812" s="2">
        <f>COUNTIF(K3:K809,N31)</f>
        <v>185</v>
      </c>
      <c r="L812" s="120"/>
      <c r="M812" s="2"/>
      <c r="N812" s="12"/>
      <c r="O812" s="12"/>
      <c r="R812" s="12"/>
      <c r="S812" s="12"/>
      <c r="T812" s="12"/>
      <c r="U812" s="12"/>
    </row>
    <row r="813" spans="1:21" ht="15" x14ac:dyDescent="0.25">
      <c r="J813" s="132" t="s">
        <v>200</v>
      </c>
      <c r="K813" s="108">
        <f>K812/K811</f>
        <v>0.22952853598014888</v>
      </c>
      <c r="L813" s="121"/>
      <c r="M813" s="108"/>
      <c r="N813" s="12"/>
      <c r="O813" s="12"/>
      <c r="R813" s="12"/>
      <c r="S813" s="12"/>
      <c r="T813" s="12"/>
      <c r="U813" s="12"/>
    </row>
    <row r="814" spans="1:21" x14ac:dyDescent="0.2">
      <c r="N814" s="12"/>
      <c r="O814" s="12"/>
      <c r="R814" s="12"/>
      <c r="S814" s="12"/>
      <c r="T814" s="12"/>
      <c r="U814" s="12"/>
    </row>
    <row r="815" spans="1:21" x14ac:dyDescent="0.2">
      <c r="N815" s="12"/>
      <c r="O815" s="12"/>
      <c r="R815" s="12"/>
      <c r="S815" s="12"/>
      <c r="T815" s="12"/>
      <c r="U815" s="12"/>
    </row>
    <row r="816" spans="1:21" ht="15" x14ac:dyDescent="0.25">
      <c r="K816" s="4"/>
      <c r="N816" s="12"/>
      <c r="O816" s="12"/>
      <c r="R816" s="12"/>
      <c r="S816" s="12"/>
      <c r="T816" s="12"/>
      <c r="U816" s="12"/>
    </row>
  </sheetData>
  <sheetProtection algorithmName="SHA-256" hashValue="lB+N4fzcZHNH2pLXLTJNTpF7RaZ+Rzx/nfKO0Dsij54=" saltValue="2+oPgIIY/5JSaLTEd93c2w==" spinCount="100000" sheet="1" objects="1" scenarios="1"/>
  <autoFilter ref="E1:U809" xr:uid="{2219F37D-C621-468D-A33E-6758DCBD20B6}"/>
  <sortState xmlns:xlrd2="http://schemas.microsoft.com/office/spreadsheetml/2017/richdata2" ref="N28:N31">
    <sortCondition ref="N28:N31"/>
  </sortState>
  <mergeCells count="202">
    <mergeCell ref="B261:G261"/>
    <mergeCell ref="B264:G264"/>
    <mergeCell ref="B270:G270"/>
    <mergeCell ref="B262:G262"/>
    <mergeCell ref="B740:G740"/>
    <mergeCell ref="B752:G752"/>
    <mergeCell ref="B746:G746"/>
    <mergeCell ref="B738:G738"/>
    <mergeCell ref="B739:G739"/>
    <mergeCell ref="B741:G741"/>
    <mergeCell ref="B742:G742"/>
    <mergeCell ref="B743:G743"/>
    <mergeCell ref="B449:G449"/>
    <mergeCell ref="B455:G455"/>
    <mergeCell ref="B418:G418"/>
    <mergeCell ref="B424:G424"/>
    <mergeCell ref="B348:G348"/>
    <mergeCell ref="B410:G410"/>
    <mergeCell ref="B407:G407"/>
    <mergeCell ref="B362:G362"/>
    <mergeCell ref="B586:H586"/>
    <mergeCell ref="B670:H670"/>
    <mergeCell ref="B514:G514"/>
    <mergeCell ref="B665:G665"/>
    <mergeCell ref="M775:P775"/>
    <mergeCell ref="B776:H776"/>
    <mergeCell ref="B782:G782"/>
    <mergeCell ref="B788:G788"/>
    <mergeCell ref="B762:G762"/>
    <mergeCell ref="B768:G768"/>
    <mergeCell ref="B796:G796"/>
    <mergeCell ref="B802:G802"/>
    <mergeCell ref="B790:H790"/>
    <mergeCell ref="B808:G808"/>
    <mergeCell ref="B807:G807"/>
    <mergeCell ref="B805:G805"/>
    <mergeCell ref="B803:G803"/>
    <mergeCell ref="B804:G804"/>
    <mergeCell ref="B606:G606"/>
    <mergeCell ref="B612:G612"/>
    <mergeCell ref="B628:H628"/>
    <mergeCell ref="B634:G634"/>
    <mergeCell ref="B637:G637"/>
    <mergeCell ref="B631:G631"/>
    <mergeCell ref="B614:H614"/>
    <mergeCell ref="B617:G617"/>
    <mergeCell ref="B620:G620"/>
    <mergeCell ref="B626:G626"/>
    <mergeCell ref="B806:G806"/>
    <mergeCell ref="B755:G755"/>
    <mergeCell ref="B744:G744"/>
    <mergeCell ref="B745:G745"/>
    <mergeCell ref="B747:G747"/>
    <mergeCell ref="B756:H756"/>
    <mergeCell ref="B694:G694"/>
    <mergeCell ref="B692:G692"/>
    <mergeCell ref="B656:H656"/>
    <mergeCell ref="B519:G519"/>
    <mergeCell ref="B492:G492"/>
    <mergeCell ref="B507:G507"/>
    <mergeCell ref="B589:G589"/>
    <mergeCell ref="B592:G592"/>
    <mergeCell ref="B564:G564"/>
    <mergeCell ref="B600:H600"/>
    <mergeCell ref="B604:G604"/>
    <mergeCell ref="B605:G605"/>
    <mergeCell ref="B508:G508"/>
    <mergeCell ref="B23:G23"/>
    <mergeCell ref="B29:G29"/>
    <mergeCell ref="B102:G102"/>
    <mergeCell ref="B110:G110"/>
    <mergeCell ref="C38:G38"/>
    <mergeCell ref="C39:G39"/>
    <mergeCell ref="C40:G40"/>
    <mergeCell ref="B278:G278"/>
    <mergeCell ref="B116:G116"/>
    <mergeCell ref="B124:G124"/>
    <mergeCell ref="B130:G130"/>
    <mergeCell ref="B54:G54"/>
    <mergeCell ref="B60:G60"/>
    <mergeCell ref="B74:G74"/>
    <mergeCell ref="B138:G138"/>
    <mergeCell ref="B144:G144"/>
    <mergeCell ref="B96:G96"/>
    <mergeCell ref="B152:G152"/>
    <mergeCell ref="B158:G158"/>
    <mergeCell ref="B166:G166"/>
    <mergeCell ref="B192:G192"/>
    <mergeCell ref="B250:G250"/>
    <mergeCell ref="B256:G256"/>
    <mergeCell ref="B222:G222"/>
    <mergeCell ref="B9:G9"/>
    <mergeCell ref="B37:G37"/>
    <mergeCell ref="B46:G46"/>
    <mergeCell ref="B693:G693"/>
    <mergeCell ref="B698:G698"/>
    <mergeCell ref="B696:G696"/>
    <mergeCell ref="B697:G697"/>
    <mergeCell ref="B68:G68"/>
    <mergeCell ref="B457:H457"/>
    <mergeCell ref="B480:G480"/>
    <mergeCell ref="B486:G486"/>
    <mergeCell ref="B488:H488"/>
    <mergeCell ref="B502:H502"/>
    <mergeCell ref="B516:H516"/>
    <mergeCell ref="B530:H530"/>
    <mergeCell ref="B572:H572"/>
    <mergeCell ref="B82:G82"/>
    <mergeCell ref="B88:G88"/>
    <mergeCell ref="B236:G236"/>
    <mergeCell ref="B242:G242"/>
    <mergeCell ref="B194:G194"/>
    <mergeCell ref="B200:G200"/>
    <mergeCell ref="B15:G15"/>
    <mergeCell ref="B228:G228"/>
    <mergeCell ref="B809:G809"/>
    <mergeCell ref="B719:G719"/>
    <mergeCell ref="B595:G595"/>
    <mergeCell ref="B172:G172"/>
    <mergeCell ref="B247:G247"/>
    <mergeCell ref="B447:G447"/>
    <mergeCell ref="B578:G578"/>
    <mergeCell ref="B584:G584"/>
    <mergeCell ref="B284:G284"/>
    <mergeCell ref="B292:G292"/>
    <mergeCell ref="B340:G340"/>
    <mergeCell ref="B354:G354"/>
    <mergeCell ref="B390:G390"/>
    <mergeCell ref="B396:G396"/>
    <mergeCell ref="B404:G404"/>
    <mergeCell ref="B676:G676"/>
    <mergeCell ref="B682:G682"/>
    <mergeCell ref="B690:G690"/>
    <mergeCell ref="B705:G705"/>
    <mergeCell ref="B463:G463"/>
    <mergeCell ref="B472:G472"/>
    <mergeCell ref="B598:G598"/>
    <mergeCell ref="B500:G500"/>
    <mergeCell ref="B699:G699"/>
    <mergeCell ref="B684:H684"/>
    <mergeCell ref="B707:H707"/>
    <mergeCell ref="B735:H735"/>
    <mergeCell ref="B522:G522"/>
    <mergeCell ref="B528:G528"/>
    <mergeCell ref="B536:G536"/>
    <mergeCell ref="B542:G542"/>
    <mergeCell ref="B590:G590"/>
    <mergeCell ref="B668:G668"/>
    <mergeCell ref="B662:G662"/>
    <mergeCell ref="B713:G713"/>
    <mergeCell ref="B695:G695"/>
    <mergeCell ref="B727:G727"/>
    <mergeCell ref="B721:H721"/>
    <mergeCell ref="B733:G733"/>
    <mergeCell ref="B180:G180"/>
    <mergeCell ref="B186:G186"/>
    <mergeCell ref="B770:G770"/>
    <mergeCell ref="B748:G748"/>
    <mergeCell ref="B749:G749"/>
    <mergeCell ref="B750:G750"/>
    <mergeCell ref="B751:G751"/>
    <mergeCell ref="B753:G753"/>
    <mergeCell ref="B754:G754"/>
    <mergeCell ref="B443:H443"/>
    <mergeCell ref="B567:G567"/>
    <mergeCell ref="B570:G570"/>
    <mergeCell ref="B640:G640"/>
    <mergeCell ref="B642:H642"/>
    <mergeCell ref="B645:G645"/>
    <mergeCell ref="B648:G648"/>
    <mergeCell ref="B654:G654"/>
    <mergeCell ref="B298:G298"/>
    <mergeCell ref="B214:G214"/>
    <mergeCell ref="B306:G306"/>
    <mergeCell ref="B382:G382"/>
    <mergeCell ref="B208:G208"/>
    <mergeCell ref="B432:G432"/>
    <mergeCell ref="B206:G206"/>
    <mergeCell ref="M803:S803"/>
    <mergeCell ref="B379:G379"/>
    <mergeCell ref="B312:G312"/>
    <mergeCell ref="B506:G506"/>
    <mergeCell ref="B539:G539"/>
    <mergeCell ref="B544:H544"/>
    <mergeCell ref="B547:G547"/>
    <mergeCell ref="B550:G550"/>
    <mergeCell ref="B556:G556"/>
    <mergeCell ref="B558:H558"/>
    <mergeCell ref="B334:G334"/>
    <mergeCell ref="B368:G368"/>
    <mergeCell ref="B376:G376"/>
    <mergeCell ref="B771:G771"/>
    <mergeCell ref="B772:G772"/>
    <mergeCell ref="B773:G773"/>
    <mergeCell ref="B774:G774"/>
    <mergeCell ref="B775:G775"/>
    <mergeCell ref="B725:G725"/>
    <mergeCell ref="B438:G438"/>
    <mergeCell ref="B494:G494"/>
    <mergeCell ref="B474:H474"/>
    <mergeCell ref="B320:G320"/>
    <mergeCell ref="B326:G326"/>
  </mergeCells>
  <conditionalFormatting sqref="M1">
    <cfRule type="expression" dxfId="245" priority="331">
      <formula>IF(M1="Tech Clearance",TRUE,FALSE)</formula>
    </cfRule>
  </conditionalFormatting>
  <conditionalFormatting sqref="M1">
    <cfRule type="expression" dxfId="244" priority="327">
      <formula>IF(M1="Format change",TRUE,FALSE)</formula>
    </cfRule>
  </conditionalFormatting>
  <conditionalFormatting sqref="M1">
    <cfRule type="expression" dxfId="243" priority="316">
      <formula>IF(M1="Addition",TRUE,FALSE)</formula>
    </cfRule>
  </conditionalFormatting>
  <conditionalFormatting sqref="K2:M257 K447:M473 K446:L446 K412:M445 K591:M599 K495:M515 K572:M585 K699:L699 K663:M698 K803:L808 B725 K590:L590 K700:M720 K770:M775 K725:M733 K735:M735 K809:M809 K736:L755 B744:B750 B754 K272:M383">
    <cfRule type="expression" dxfId="242" priority="312">
      <formula>IF(B2="Tech Clearance - Content change",TRUE,FALSE)</formula>
    </cfRule>
    <cfRule type="expression" dxfId="241" priority="313">
      <formula>IF(B2="Addition",TRUE,FALSE)</formula>
    </cfRule>
    <cfRule type="expression" dxfId="240" priority="314">
      <formula>IF(B2="Format change",TRUE,FALSE)</formula>
    </cfRule>
    <cfRule type="expression" dxfId="239" priority="315">
      <formula>IF(B2="Tech Clearance",TRUE,FALSE)</formula>
    </cfRule>
  </conditionalFormatting>
  <conditionalFormatting sqref="K384:M411">
    <cfRule type="expression" dxfId="238" priority="307">
      <formula>IF(K384="Tech Clearance - Content change",TRUE,FALSE)</formula>
    </cfRule>
    <cfRule type="expression" dxfId="237" priority="308">
      <formula>IF(K384="Addition",TRUE,FALSE)</formula>
    </cfRule>
    <cfRule type="expression" dxfId="236" priority="309">
      <formula>IF(K384="Format change",TRUE,FALSE)</formula>
    </cfRule>
    <cfRule type="expression" dxfId="235" priority="310">
      <formula>IF(K384="Tech Clearance",TRUE,FALSE)</formula>
    </cfRule>
  </conditionalFormatting>
  <conditionalFormatting sqref="K457:M473">
    <cfRule type="expression" dxfId="234" priority="303">
      <formula>IF(K457="Tech Clearance - Content change",TRUE,FALSE)</formula>
    </cfRule>
    <cfRule type="expression" dxfId="233" priority="304">
      <formula>IF(K457="Addition",TRUE,FALSE)</formula>
    </cfRule>
    <cfRule type="expression" dxfId="232" priority="305">
      <formula>IF(K457="Format change",TRUE,FALSE)</formula>
    </cfRule>
    <cfRule type="expression" dxfId="231" priority="306">
      <formula>IF(K457="Tech Clearance",TRUE,FALSE)</formula>
    </cfRule>
  </conditionalFormatting>
  <conditionalFormatting sqref="K474:M487">
    <cfRule type="expression" dxfId="230" priority="295">
      <formula>IF(K474="Tech Clearance - Content change",TRUE,FALSE)</formula>
    </cfRule>
    <cfRule type="expression" dxfId="229" priority="296">
      <formula>IF(K474="Addition",TRUE,FALSE)</formula>
    </cfRule>
    <cfRule type="expression" dxfId="228" priority="297">
      <formula>IF(K474="Format change",TRUE,FALSE)</formula>
    </cfRule>
    <cfRule type="expression" dxfId="227" priority="298">
      <formula>IF(K474="Tech Clearance",TRUE,FALSE)</formula>
    </cfRule>
  </conditionalFormatting>
  <conditionalFormatting sqref="K488:M491 K493:M494 K492:L492">
    <cfRule type="expression" dxfId="226" priority="291">
      <formula>IF(K488="Tech Clearance - Content change",TRUE,FALSE)</formula>
    </cfRule>
    <cfRule type="expression" dxfId="225" priority="292">
      <formula>IF(K488="Addition",TRUE,FALSE)</formula>
    </cfRule>
    <cfRule type="expression" dxfId="224" priority="293">
      <formula>IF(K488="Format change",TRUE,FALSE)</formula>
    </cfRule>
    <cfRule type="expression" dxfId="223" priority="294">
      <formula>IF(K488="Tech Clearance",TRUE,FALSE)</formula>
    </cfRule>
  </conditionalFormatting>
  <conditionalFormatting sqref="K589:L589 K586:M588">
    <cfRule type="expression" dxfId="222" priority="287">
      <formula>IF(K586="Tech Clearance - Content change",TRUE,FALSE)</formula>
    </cfRule>
    <cfRule type="expression" dxfId="221" priority="288">
      <formula>IF(K586="Addition",TRUE,FALSE)</formula>
    </cfRule>
    <cfRule type="expression" dxfId="220" priority="289">
      <formula>IF(K586="Format change",TRUE,FALSE)</formula>
    </cfRule>
    <cfRule type="expression" dxfId="219" priority="290">
      <formula>IF(K586="Tech Clearance",TRUE,FALSE)</formula>
    </cfRule>
  </conditionalFormatting>
  <conditionalFormatting sqref="K656:M660">
    <cfRule type="expression" dxfId="218" priority="279">
      <formula>IF(K656="Tech Clearance - Content change",TRUE,FALSE)</formula>
    </cfRule>
    <cfRule type="expression" dxfId="217" priority="280">
      <formula>IF(K656="Addition",TRUE,FALSE)</formula>
    </cfRule>
    <cfRule type="expression" dxfId="216" priority="281">
      <formula>IF(K656="Format change",TRUE,FALSE)</formula>
    </cfRule>
    <cfRule type="expression" dxfId="215" priority="282">
      <formula>IF(K656="Tech Clearance",TRUE,FALSE)</formula>
    </cfRule>
  </conditionalFormatting>
  <conditionalFormatting sqref="K661:M662">
    <cfRule type="expression" dxfId="214" priority="275">
      <formula>IF(K661="Tech Clearance - Content change",TRUE,FALSE)</formula>
    </cfRule>
    <cfRule type="expression" dxfId="213" priority="276">
      <formula>IF(K661="Addition",TRUE,FALSE)</formula>
    </cfRule>
    <cfRule type="expression" dxfId="212" priority="277">
      <formula>IF(K661="Format change",TRUE,FALSE)</formula>
    </cfRule>
    <cfRule type="expression" dxfId="211" priority="278">
      <formula>IF(K661="Tech Clearance",TRUE,FALSE)</formula>
    </cfRule>
  </conditionalFormatting>
  <conditionalFormatting sqref="K661:M662">
    <cfRule type="expression" dxfId="210" priority="271">
      <formula>IF(K661="Tech Clearance - Content change",TRUE,FALSE)</formula>
    </cfRule>
    <cfRule type="expression" dxfId="209" priority="272">
      <formula>IF(K661="Addition",TRUE,FALSE)</formula>
    </cfRule>
    <cfRule type="expression" dxfId="208" priority="273">
      <formula>IF(K661="Format change",TRUE,FALSE)</formula>
    </cfRule>
    <cfRule type="expression" dxfId="207" priority="274">
      <formula>IF(K661="Tech Clearance",TRUE,FALSE)</formula>
    </cfRule>
  </conditionalFormatting>
  <conditionalFormatting sqref="K572:M585">
    <cfRule type="expression" dxfId="206" priority="263">
      <formula>IF(K572="Tech Clearance - Content change",TRUE,FALSE)</formula>
    </cfRule>
    <cfRule type="expression" dxfId="205" priority="264">
      <formula>IF(K572="Addition",TRUE,FALSE)</formula>
    </cfRule>
    <cfRule type="expression" dxfId="204" priority="265">
      <formula>IF(K572="Format change",TRUE,FALSE)</formula>
    </cfRule>
    <cfRule type="expression" dxfId="203" priority="266">
      <formula>IF(K572="Tech Clearance",TRUE,FALSE)</formula>
    </cfRule>
  </conditionalFormatting>
  <conditionalFormatting sqref="K520:M529 K537:M543">
    <cfRule type="expression" dxfId="202" priority="239">
      <formula>IF(K520="Tech Clearance - Content change",TRUE,FALSE)</formula>
    </cfRule>
    <cfRule type="expression" dxfId="201" priority="240">
      <formula>IF(K520="Addition",TRUE,FALSE)</formula>
    </cfRule>
    <cfRule type="expression" dxfId="200" priority="241">
      <formula>IF(K520="Format change",TRUE,FALSE)</formula>
    </cfRule>
    <cfRule type="expression" dxfId="199" priority="242">
      <formula>IF(K520="Tech Clearance",TRUE,FALSE)</formula>
    </cfRule>
  </conditionalFormatting>
  <conditionalFormatting sqref="K519:L519 K516:M518">
    <cfRule type="expression" dxfId="198" priority="235">
      <formula>IF(K516="Tech Clearance - Content change",TRUE,FALSE)</formula>
    </cfRule>
    <cfRule type="expression" dxfId="197" priority="236">
      <formula>IF(K516="Addition",TRUE,FALSE)</formula>
    </cfRule>
    <cfRule type="expression" dxfId="196" priority="237">
      <formula>IF(K516="Format change",TRUE,FALSE)</formula>
    </cfRule>
    <cfRule type="expression" dxfId="195" priority="238">
      <formula>IF(K516="Tech Clearance",TRUE,FALSE)</formula>
    </cfRule>
  </conditionalFormatting>
  <conditionalFormatting sqref="K530:M534">
    <cfRule type="expression" dxfId="194" priority="231">
      <formula>IF(K530="Tech Clearance - Content change",TRUE,FALSE)</formula>
    </cfRule>
    <cfRule type="expression" dxfId="193" priority="232">
      <formula>IF(K530="Addition",TRUE,FALSE)</formula>
    </cfRule>
    <cfRule type="expression" dxfId="192" priority="233">
      <formula>IF(K530="Format change",TRUE,FALSE)</formula>
    </cfRule>
    <cfRule type="expression" dxfId="191" priority="234">
      <formula>IF(K530="Tech Clearance",TRUE,FALSE)</formula>
    </cfRule>
  </conditionalFormatting>
  <conditionalFormatting sqref="K535:M536">
    <cfRule type="expression" dxfId="190" priority="227">
      <formula>IF(K535="Tech Clearance - Content change",TRUE,FALSE)</formula>
    </cfRule>
    <cfRule type="expression" dxfId="189" priority="228">
      <formula>IF(K535="Addition",TRUE,FALSE)</formula>
    </cfRule>
    <cfRule type="expression" dxfId="188" priority="229">
      <formula>IF(K535="Format change",TRUE,FALSE)</formula>
    </cfRule>
    <cfRule type="expression" dxfId="187" priority="230">
      <formula>IF(K535="Tech Clearance",TRUE,FALSE)</formula>
    </cfRule>
  </conditionalFormatting>
  <conditionalFormatting sqref="K535:M536">
    <cfRule type="expression" dxfId="186" priority="223">
      <formula>IF(K535="Tech Clearance - Content change",TRUE,FALSE)</formula>
    </cfRule>
    <cfRule type="expression" dxfId="185" priority="224">
      <formula>IF(K535="Addition",TRUE,FALSE)</formula>
    </cfRule>
    <cfRule type="expression" dxfId="184" priority="225">
      <formula>IF(K535="Format change",TRUE,FALSE)</formula>
    </cfRule>
    <cfRule type="expression" dxfId="183" priority="226">
      <formula>IF(K535="Tech Clearance",TRUE,FALSE)</formula>
    </cfRule>
  </conditionalFormatting>
  <conditionalFormatting sqref="M699">
    <cfRule type="expression" dxfId="182" priority="215">
      <formula>IF(M699="Tech Clearance - Content change",TRUE,FALSE)</formula>
    </cfRule>
    <cfRule type="expression" dxfId="181" priority="216">
      <formula>IF(M699="Addition",TRUE,FALSE)</formula>
    </cfRule>
    <cfRule type="expression" dxfId="180" priority="217">
      <formula>IF(M699="Format change",TRUE,FALSE)</formula>
    </cfRule>
    <cfRule type="expression" dxfId="179" priority="218">
      <formula>IF(M699="Tech Clearance",TRUE,FALSE)</formula>
    </cfRule>
  </conditionalFormatting>
  <conditionalFormatting sqref="M589">
    <cfRule type="expression" dxfId="178" priority="211">
      <formula>IF(M589="Tech Clearance - Content change",TRUE,FALSE)</formula>
    </cfRule>
    <cfRule type="expression" dxfId="177" priority="212">
      <formula>IF(M589="Addition",TRUE,FALSE)</formula>
    </cfRule>
    <cfRule type="expression" dxfId="176" priority="213">
      <formula>IF(M589="Format change",TRUE,FALSE)</formula>
    </cfRule>
    <cfRule type="expression" dxfId="175" priority="214">
      <formula>IF(M589="Tech Clearance",TRUE,FALSE)</formula>
    </cfRule>
  </conditionalFormatting>
  <conditionalFormatting sqref="B693:G698">
    <cfRule type="expression" dxfId="174" priority="389">
      <formula>IF($B693=$B$699,TRUE,FALSE)</formula>
    </cfRule>
  </conditionalFormatting>
  <conditionalFormatting sqref="B725">
    <cfRule type="expression" dxfId="173" priority="203">
      <formula>IF(B725="Tech Clearance - Content change",TRUE,FALSE)</formula>
    </cfRule>
    <cfRule type="expression" dxfId="172" priority="204">
      <formula>IF(B725="Addition",TRUE,FALSE)</formula>
    </cfRule>
    <cfRule type="expression" dxfId="171" priority="205">
      <formula>IF(B725="Format change",TRUE,FALSE)</formula>
    </cfRule>
    <cfRule type="expression" dxfId="170" priority="206">
      <formula>IF(B725="Tech Clearance",TRUE,FALSE)</formula>
    </cfRule>
  </conditionalFormatting>
  <conditionalFormatting sqref="B725">
    <cfRule type="expression" dxfId="169" priority="199">
      <formula>IF(B725="Tech Clearance - Content change",TRUE,FALSE)</formula>
    </cfRule>
    <cfRule type="expression" dxfId="168" priority="200">
      <formula>IF(B725="Addition",TRUE,FALSE)</formula>
    </cfRule>
    <cfRule type="expression" dxfId="167" priority="201">
      <formula>IF(B725="Format change",TRUE,FALSE)</formula>
    </cfRule>
    <cfRule type="expression" dxfId="166" priority="202">
      <formula>IF(B725="Tech Clearance",TRUE,FALSE)</formula>
    </cfRule>
  </conditionalFormatting>
  <conditionalFormatting sqref="B725">
    <cfRule type="expression" dxfId="165" priority="195">
      <formula>IF(B725="Tech Clearance - Content change",TRUE,FALSE)</formula>
    </cfRule>
    <cfRule type="expression" dxfId="164" priority="196">
      <formula>IF(B725="Addition",TRUE,FALSE)</formula>
    </cfRule>
    <cfRule type="expression" dxfId="163" priority="197">
      <formula>IF(B725="Format change",TRUE,FALSE)</formula>
    </cfRule>
    <cfRule type="expression" dxfId="162" priority="198">
      <formula>IF(B725="Tech Clearance",TRUE,FALSE)</formula>
    </cfRule>
  </conditionalFormatting>
  <conditionalFormatting sqref="B725">
    <cfRule type="expression" dxfId="161" priority="191">
      <formula>IF(B725="Tech Clearance - Content change",TRUE,FALSE)</formula>
    </cfRule>
    <cfRule type="expression" dxfId="160" priority="192">
      <formula>IF(B725="Addition",TRUE,FALSE)</formula>
    </cfRule>
    <cfRule type="expression" dxfId="159" priority="193">
      <formula>IF(B725="Format change",TRUE,FALSE)</formula>
    </cfRule>
    <cfRule type="expression" dxfId="158" priority="194">
      <formula>IF(B725="Tech Clearance",TRUE,FALSE)</formula>
    </cfRule>
  </conditionalFormatting>
  <conditionalFormatting sqref="B692:G692">
    <cfRule type="expression" dxfId="157" priority="190">
      <formula>IF($B$699=$B$692,TRUE,FALSE)</formula>
    </cfRule>
  </conditionalFormatting>
  <conditionalFormatting sqref="B804:G804">
    <cfRule type="expression" dxfId="156" priority="189">
      <formula>IF($B$804=$B$808,TRUE,FALSE)</formula>
    </cfRule>
  </conditionalFormatting>
  <conditionalFormatting sqref="B803:G803">
    <cfRule type="expression" dxfId="155" priority="188">
      <formula>IF($B$803=$B$808,TRUE,FALSE)</formula>
    </cfRule>
  </conditionalFormatting>
  <conditionalFormatting sqref="B805:G805">
    <cfRule type="expression" dxfId="154" priority="187">
      <formula>IF($B$805=$B$808,TRUE,FALSE)</formula>
    </cfRule>
  </conditionalFormatting>
  <conditionalFormatting sqref="B807:G807">
    <cfRule type="expression" dxfId="153" priority="185">
      <formula>IF($B$807=$B$808,TRUE,FALSE)</formula>
    </cfRule>
  </conditionalFormatting>
  <conditionalFormatting sqref="B806:G806">
    <cfRule type="expression" dxfId="152" priority="184">
      <formula>IF($B$806=$B$808,TRUE,FALSE)</formula>
    </cfRule>
  </conditionalFormatting>
  <conditionalFormatting sqref="B771:G771">
    <cfRule type="expression" dxfId="151" priority="177">
      <formula>IF($B$804=$B$808,TRUE,FALSE)</formula>
    </cfRule>
  </conditionalFormatting>
  <conditionalFormatting sqref="B770:G770">
    <cfRule type="expression" dxfId="150" priority="176">
      <formula>IF($B$803=$B$808,TRUE,FALSE)</formula>
    </cfRule>
  </conditionalFormatting>
  <conditionalFormatting sqref="B772:G772">
    <cfRule type="expression" dxfId="149" priority="175">
      <formula>IF($B$805=$B$808,TRUE,FALSE)</formula>
    </cfRule>
  </conditionalFormatting>
  <conditionalFormatting sqref="B774:G774">
    <cfRule type="expression" dxfId="148" priority="174">
      <formula>IF($B$807=$B$808,TRUE,FALSE)</formula>
    </cfRule>
  </conditionalFormatting>
  <conditionalFormatting sqref="B773:G773">
    <cfRule type="expression" dxfId="147" priority="173">
      <formula>IF($B$806=$B$808,TRUE,FALSE)</formula>
    </cfRule>
  </conditionalFormatting>
  <conditionalFormatting sqref="K548:M557 K565:M571">
    <cfRule type="expression" dxfId="146" priority="161">
      <formula>IF(K548="Tech Clearance - Content change",TRUE,FALSE)</formula>
    </cfRule>
    <cfRule type="expression" dxfId="145" priority="162">
      <formula>IF(K548="Addition",TRUE,FALSE)</formula>
    </cfRule>
    <cfRule type="expression" dxfId="144" priority="163">
      <formula>IF(K548="Format change",TRUE,FALSE)</formula>
    </cfRule>
    <cfRule type="expression" dxfId="143" priority="164">
      <formula>IF(K548="Tech Clearance",TRUE,FALSE)</formula>
    </cfRule>
  </conditionalFormatting>
  <conditionalFormatting sqref="K547:L547 K544:M546">
    <cfRule type="expression" dxfId="142" priority="157">
      <formula>IF(K544="Tech Clearance - Content change",TRUE,FALSE)</formula>
    </cfRule>
    <cfRule type="expression" dxfId="141" priority="158">
      <formula>IF(K544="Addition",TRUE,FALSE)</formula>
    </cfRule>
    <cfRule type="expression" dxfId="140" priority="159">
      <formula>IF(K544="Format change",TRUE,FALSE)</formula>
    </cfRule>
    <cfRule type="expression" dxfId="139" priority="160">
      <formula>IF(K544="Tech Clearance",TRUE,FALSE)</formula>
    </cfRule>
  </conditionalFormatting>
  <conditionalFormatting sqref="K558:M562">
    <cfRule type="expression" dxfId="138" priority="153">
      <formula>IF(K558="Tech Clearance - Content change",TRUE,FALSE)</formula>
    </cfRule>
    <cfRule type="expression" dxfId="137" priority="154">
      <formula>IF(K558="Addition",TRUE,FALSE)</formula>
    </cfRule>
    <cfRule type="expression" dxfId="136" priority="155">
      <formula>IF(K558="Format change",TRUE,FALSE)</formula>
    </cfRule>
    <cfRule type="expression" dxfId="135" priority="156">
      <formula>IF(K558="Tech Clearance",TRUE,FALSE)</formula>
    </cfRule>
  </conditionalFormatting>
  <conditionalFormatting sqref="K563:M564">
    <cfRule type="expression" dxfId="134" priority="149">
      <formula>IF(K563="Tech Clearance - Content change",TRUE,FALSE)</formula>
    </cfRule>
    <cfRule type="expression" dxfId="133" priority="150">
      <formula>IF(K563="Addition",TRUE,FALSE)</formula>
    </cfRule>
    <cfRule type="expression" dxfId="132" priority="151">
      <formula>IF(K563="Format change",TRUE,FALSE)</formula>
    </cfRule>
    <cfRule type="expression" dxfId="131" priority="152">
      <formula>IF(K563="Tech Clearance",TRUE,FALSE)</formula>
    </cfRule>
  </conditionalFormatting>
  <conditionalFormatting sqref="K563:M564">
    <cfRule type="expression" dxfId="130" priority="145">
      <formula>IF(K563="Tech Clearance - Content change",TRUE,FALSE)</formula>
    </cfRule>
    <cfRule type="expression" dxfId="129" priority="146">
      <formula>IF(K563="Addition",TRUE,FALSE)</formula>
    </cfRule>
    <cfRule type="expression" dxfId="128" priority="147">
      <formula>IF(K563="Format change",TRUE,FALSE)</formula>
    </cfRule>
    <cfRule type="expression" dxfId="127" priority="148">
      <formula>IF(K563="Tech Clearance",TRUE,FALSE)</formula>
    </cfRule>
  </conditionalFormatting>
  <conditionalFormatting sqref="K600:M613">
    <cfRule type="expression" dxfId="126" priority="141">
      <formula>IF(K600="Tech Clearance - Content change",TRUE,FALSE)</formula>
    </cfRule>
    <cfRule type="expression" dxfId="125" priority="142">
      <formula>IF(K600="Addition",TRUE,FALSE)</formula>
    </cfRule>
    <cfRule type="expression" dxfId="124" priority="143">
      <formula>IF(K600="Format change",TRUE,FALSE)</formula>
    </cfRule>
    <cfRule type="expression" dxfId="123" priority="144">
      <formula>IF(K600="Tech Clearance",TRUE,FALSE)</formula>
    </cfRule>
  </conditionalFormatting>
  <conditionalFormatting sqref="K635:M641">
    <cfRule type="expression" dxfId="122" priority="137">
      <formula>IF(K635="Tech Clearance - Content change",TRUE,FALSE)</formula>
    </cfRule>
    <cfRule type="expression" dxfId="121" priority="138">
      <formula>IF(K635="Addition",TRUE,FALSE)</formula>
    </cfRule>
    <cfRule type="expression" dxfId="120" priority="139">
      <formula>IF(K635="Format change",TRUE,FALSE)</formula>
    </cfRule>
    <cfRule type="expression" dxfId="119" priority="140">
      <formula>IF(K635="Tech Clearance",TRUE,FALSE)</formula>
    </cfRule>
  </conditionalFormatting>
  <conditionalFormatting sqref="K628:M632">
    <cfRule type="expression" dxfId="118" priority="133">
      <formula>IF(K628="Tech Clearance - Content change",TRUE,FALSE)</formula>
    </cfRule>
    <cfRule type="expression" dxfId="117" priority="134">
      <formula>IF(K628="Addition",TRUE,FALSE)</formula>
    </cfRule>
    <cfRule type="expression" dxfId="116" priority="135">
      <formula>IF(K628="Format change",TRUE,FALSE)</formula>
    </cfRule>
    <cfRule type="expression" dxfId="115" priority="136">
      <formula>IF(K628="Tech Clearance",TRUE,FALSE)</formula>
    </cfRule>
  </conditionalFormatting>
  <conditionalFormatting sqref="K633:M634">
    <cfRule type="expression" dxfId="114" priority="129">
      <formula>IF(K633="Tech Clearance - Content change",TRUE,FALSE)</formula>
    </cfRule>
    <cfRule type="expression" dxfId="113" priority="130">
      <formula>IF(K633="Addition",TRUE,FALSE)</formula>
    </cfRule>
    <cfRule type="expression" dxfId="112" priority="131">
      <formula>IF(K633="Format change",TRUE,FALSE)</formula>
    </cfRule>
    <cfRule type="expression" dxfId="111" priority="132">
      <formula>IF(K633="Tech Clearance",TRUE,FALSE)</formula>
    </cfRule>
  </conditionalFormatting>
  <conditionalFormatting sqref="K633:M634">
    <cfRule type="expression" dxfId="110" priority="125">
      <formula>IF(K633="Tech Clearance - Content change",TRUE,FALSE)</formula>
    </cfRule>
    <cfRule type="expression" dxfId="109" priority="126">
      <formula>IF(K633="Addition",TRUE,FALSE)</formula>
    </cfRule>
    <cfRule type="expression" dxfId="108" priority="127">
      <formula>IF(K633="Format change",TRUE,FALSE)</formula>
    </cfRule>
    <cfRule type="expression" dxfId="107" priority="128">
      <formula>IF(K633="Tech Clearance",TRUE,FALSE)</formula>
    </cfRule>
  </conditionalFormatting>
  <conditionalFormatting sqref="K618:M627">
    <cfRule type="expression" dxfId="106" priority="121">
      <formula>IF(K618="Tech Clearance - Content change",TRUE,FALSE)</formula>
    </cfRule>
    <cfRule type="expression" dxfId="105" priority="122">
      <formula>IF(K618="Addition",TRUE,FALSE)</formula>
    </cfRule>
    <cfRule type="expression" dxfId="104" priority="123">
      <formula>IF(K618="Format change",TRUE,FALSE)</formula>
    </cfRule>
    <cfRule type="expression" dxfId="103" priority="124">
      <formula>IF(K618="Tech Clearance",TRUE,FALSE)</formula>
    </cfRule>
  </conditionalFormatting>
  <conditionalFormatting sqref="K617:L617 K614:M616">
    <cfRule type="expression" dxfId="102" priority="117">
      <formula>IF(K614="Tech Clearance - Content change",TRUE,FALSE)</formula>
    </cfRule>
    <cfRule type="expression" dxfId="101" priority="118">
      <formula>IF(K614="Addition",TRUE,FALSE)</formula>
    </cfRule>
    <cfRule type="expression" dxfId="100" priority="119">
      <formula>IF(K614="Format change",TRUE,FALSE)</formula>
    </cfRule>
    <cfRule type="expression" dxfId="99" priority="120">
      <formula>IF(K614="Tech Clearance",TRUE,FALSE)</formula>
    </cfRule>
  </conditionalFormatting>
  <conditionalFormatting sqref="K646:M655">
    <cfRule type="expression" dxfId="98" priority="113">
      <formula>IF(K646="Tech Clearance - Content change",TRUE,FALSE)</formula>
    </cfRule>
    <cfRule type="expression" dxfId="97" priority="114">
      <formula>IF(K646="Addition",TRUE,FALSE)</formula>
    </cfRule>
    <cfRule type="expression" dxfId="96" priority="115">
      <formula>IF(K646="Format change",TRUE,FALSE)</formula>
    </cfRule>
    <cfRule type="expression" dxfId="95" priority="116">
      <formula>IF(K646="Tech Clearance",TRUE,FALSE)</formula>
    </cfRule>
  </conditionalFormatting>
  <conditionalFormatting sqref="K645:L645 K642:M644">
    <cfRule type="expression" dxfId="94" priority="109">
      <formula>IF(K642="Tech Clearance - Content change",TRUE,FALSE)</formula>
    </cfRule>
    <cfRule type="expression" dxfId="93" priority="110">
      <formula>IF(K642="Addition",TRUE,FALSE)</formula>
    </cfRule>
    <cfRule type="expression" dxfId="92" priority="111">
      <formula>IF(K642="Format change",TRUE,FALSE)</formula>
    </cfRule>
    <cfRule type="expression" dxfId="91" priority="112">
      <formula>IF(K642="Tech Clearance",TRUE,FALSE)</formula>
    </cfRule>
  </conditionalFormatting>
  <conditionalFormatting sqref="M590">
    <cfRule type="expression" dxfId="90" priority="105">
      <formula>IF(M590="Tech Clearance - Content change",TRUE,FALSE)</formula>
    </cfRule>
    <cfRule type="expression" dxfId="89" priority="106">
      <formula>IF(M590="Addition",TRUE,FALSE)</formula>
    </cfRule>
    <cfRule type="expression" dxfId="88" priority="107">
      <formula>IF(M590="Format change",TRUE,FALSE)</formula>
    </cfRule>
    <cfRule type="expression" dxfId="87" priority="108">
      <formula>IF(M590="Tech Clearance",TRUE,FALSE)</formula>
    </cfRule>
  </conditionalFormatting>
  <conditionalFormatting sqref="M492">
    <cfRule type="expression" dxfId="86" priority="101">
      <formula>IF(M492="Tech Clearance - Content change",TRUE,FALSE)</formula>
    </cfRule>
    <cfRule type="expression" dxfId="85" priority="102">
      <formula>IF(M492="Addition",TRUE,FALSE)</formula>
    </cfRule>
    <cfRule type="expression" dxfId="84" priority="103">
      <formula>IF(M492="Format change",TRUE,FALSE)</formula>
    </cfRule>
    <cfRule type="expression" dxfId="83" priority="104">
      <formula>IF(M492="Tech Clearance",TRUE,FALSE)</formula>
    </cfRule>
  </conditionalFormatting>
  <conditionalFormatting sqref="K722:M724">
    <cfRule type="expression" dxfId="82" priority="97">
      <formula>IF(K722="Tech Clearance - Content change",TRUE,FALSE)</formula>
    </cfRule>
    <cfRule type="expression" dxfId="81" priority="98">
      <formula>IF(K722="Addition",TRUE,FALSE)</formula>
    </cfRule>
    <cfRule type="expression" dxfId="80" priority="99">
      <formula>IF(K722="Format change",TRUE,FALSE)</formula>
    </cfRule>
    <cfRule type="expression" dxfId="79" priority="100">
      <formula>IF(K722="Tech Clearance",TRUE,FALSE)</formula>
    </cfRule>
  </conditionalFormatting>
  <conditionalFormatting sqref="K721:M721">
    <cfRule type="expression" dxfId="78" priority="93">
      <formula>IF(K721="Tech Clearance - Content change",TRUE,FALSE)</formula>
    </cfRule>
    <cfRule type="expression" dxfId="77" priority="94">
      <formula>IF(K721="Addition",TRUE,FALSE)</formula>
    </cfRule>
    <cfRule type="expression" dxfId="76" priority="95">
      <formula>IF(K721="Format change",TRUE,FALSE)</formula>
    </cfRule>
    <cfRule type="expression" dxfId="75" priority="96">
      <formula>IF(K721="Tech Clearance",TRUE,FALSE)</formula>
    </cfRule>
  </conditionalFormatting>
  <conditionalFormatting sqref="K756:M762">
    <cfRule type="expression" dxfId="74" priority="89">
      <formula>IF(K756="Tech Clearance - Content change",TRUE,FALSE)</formula>
    </cfRule>
    <cfRule type="expression" dxfId="73" priority="90">
      <formula>IF(K756="Addition",TRUE,FALSE)</formula>
    </cfRule>
    <cfRule type="expression" dxfId="72" priority="91">
      <formula>IF(K756="Format change",TRUE,FALSE)</formula>
    </cfRule>
    <cfRule type="expression" dxfId="71" priority="92">
      <formula>IF(K756="Tech Clearance",TRUE,FALSE)</formula>
    </cfRule>
  </conditionalFormatting>
  <conditionalFormatting sqref="K734:M734">
    <cfRule type="expression" dxfId="70" priority="81">
      <formula>IF(K734="Tech Clearance - Content change",TRUE,FALSE)</formula>
    </cfRule>
    <cfRule type="expression" dxfId="69" priority="82">
      <formula>IF(K734="Addition",TRUE,FALSE)</formula>
    </cfRule>
    <cfRule type="expression" dxfId="68" priority="83">
      <formula>IF(K734="Format change",TRUE,FALSE)</formula>
    </cfRule>
    <cfRule type="expression" dxfId="67" priority="84">
      <formula>IF(K734="Tech Clearance",TRUE,FALSE)</formula>
    </cfRule>
  </conditionalFormatting>
  <conditionalFormatting sqref="K763:M768">
    <cfRule type="expression" dxfId="66" priority="77">
      <formula>IF(K763="Tech Clearance - Content change",TRUE,FALSE)</formula>
    </cfRule>
    <cfRule type="expression" dxfId="65" priority="78">
      <formula>IF(K763="Addition",TRUE,FALSE)</formula>
    </cfRule>
    <cfRule type="expression" dxfId="64" priority="79">
      <formula>IF(K763="Format change",TRUE,FALSE)</formula>
    </cfRule>
    <cfRule type="expression" dxfId="63" priority="80">
      <formula>IF(K763="Tech Clearance",TRUE,FALSE)</formula>
    </cfRule>
  </conditionalFormatting>
  <conditionalFormatting sqref="K769:M769">
    <cfRule type="expression" dxfId="62" priority="73">
      <formula>IF(K769="Tech Clearance - Content change",TRUE,FALSE)</formula>
    </cfRule>
    <cfRule type="expression" dxfId="61" priority="74">
      <formula>IF(K769="Addition",TRUE,FALSE)</formula>
    </cfRule>
    <cfRule type="expression" dxfId="60" priority="75">
      <formula>IF(K769="Format change",TRUE,FALSE)</formula>
    </cfRule>
    <cfRule type="expression" dxfId="59" priority="76">
      <formula>IF(K769="Tech Clearance",TRUE,FALSE)</formula>
    </cfRule>
  </conditionalFormatting>
  <conditionalFormatting sqref="K776:M782">
    <cfRule type="expression" dxfId="58" priority="65">
      <formula>IF(K776="Tech Clearance - Content change",TRUE,FALSE)</formula>
    </cfRule>
    <cfRule type="expression" dxfId="57" priority="66">
      <formula>IF(K776="Addition",TRUE,FALSE)</formula>
    </cfRule>
    <cfRule type="expression" dxfId="56" priority="67">
      <formula>IF(K776="Format change",TRUE,FALSE)</formula>
    </cfRule>
    <cfRule type="expression" dxfId="55" priority="68">
      <formula>IF(K776="Tech Clearance",TRUE,FALSE)</formula>
    </cfRule>
  </conditionalFormatting>
  <conditionalFormatting sqref="K783:M788">
    <cfRule type="expression" dxfId="54" priority="61">
      <formula>IF(K783="Tech Clearance - Content change",TRUE,FALSE)</formula>
    </cfRule>
    <cfRule type="expression" dxfId="53" priority="62">
      <formula>IF(K783="Addition",TRUE,FALSE)</formula>
    </cfRule>
    <cfRule type="expression" dxfId="52" priority="63">
      <formula>IF(K783="Format change",TRUE,FALSE)</formula>
    </cfRule>
    <cfRule type="expression" dxfId="51" priority="64">
      <formula>IF(K783="Tech Clearance",TRUE,FALSE)</formula>
    </cfRule>
  </conditionalFormatting>
  <conditionalFormatting sqref="K789:M789">
    <cfRule type="expression" dxfId="50" priority="57">
      <formula>IF(K789="Tech Clearance - Content change",TRUE,FALSE)</formula>
    </cfRule>
    <cfRule type="expression" dxfId="49" priority="58">
      <formula>IF(K789="Addition",TRUE,FALSE)</formula>
    </cfRule>
    <cfRule type="expression" dxfId="48" priority="59">
      <formula>IF(K789="Format change",TRUE,FALSE)</formula>
    </cfRule>
    <cfRule type="expression" dxfId="47" priority="60">
      <formula>IF(K789="Tech Clearance",TRUE,FALSE)</formula>
    </cfRule>
  </conditionalFormatting>
  <conditionalFormatting sqref="K791:M796">
    <cfRule type="expression" dxfId="46" priority="53">
      <formula>IF(K791="Tech Clearance - Content change",TRUE,FALSE)</formula>
    </cfRule>
    <cfRule type="expression" dxfId="45" priority="54">
      <formula>IF(K791="Addition",TRUE,FALSE)</formula>
    </cfRule>
    <cfRule type="expression" dxfId="44" priority="55">
      <formula>IF(K791="Format change",TRUE,FALSE)</formula>
    </cfRule>
    <cfRule type="expression" dxfId="43" priority="56">
      <formula>IF(K791="Tech Clearance",TRUE,FALSE)</formula>
    </cfRule>
  </conditionalFormatting>
  <conditionalFormatting sqref="K797:M802">
    <cfRule type="expression" dxfId="42" priority="49">
      <formula>IF(K797="Tech Clearance - Content change",TRUE,FALSE)</formula>
    </cfRule>
    <cfRule type="expression" dxfId="41" priority="50">
      <formula>IF(K797="Addition",TRUE,FALSE)</formula>
    </cfRule>
    <cfRule type="expression" dxfId="40" priority="51">
      <formula>IF(K797="Format change",TRUE,FALSE)</formula>
    </cfRule>
    <cfRule type="expression" dxfId="39" priority="52">
      <formula>IF(K797="Tech Clearance",TRUE,FALSE)</formula>
    </cfRule>
  </conditionalFormatting>
  <conditionalFormatting sqref="K790:M790">
    <cfRule type="expression" dxfId="38" priority="41">
      <formula>IF(K790="Tech Clearance - Content change",TRUE,FALSE)</formula>
    </cfRule>
    <cfRule type="expression" dxfId="37" priority="42">
      <formula>IF(K790="Addition",TRUE,FALSE)</formula>
    </cfRule>
    <cfRule type="expression" dxfId="36" priority="43">
      <formula>IF(K790="Format change",TRUE,FALSE)</formula>
    </cfRule>
    <cfRule type="expression" dxfId="35" priority="44">
      <formula>IF(K790="Tech Clearance",TRUE,FALSE)</formula>
    </cfRule>
  </conditionalFormatting>
  <conditionalFormatting sqref="B755">
    <cfRule type="expression" dxfId="34" priority="37">
      <formula>IF(B755="Tech Clearance - Content change",TRUE,FALSE)</formula>
    </cfRule>
    <cfRule type="expression" dxfId="33" priority="38">
      <formula>IF(B755="Addition",TRUE,FALSE)</formula>
    </cfRule>
    <cfRule type="expression" dxfId="32" priority="39">
      <formula>IF(B755="Format change",TRUE,FALSE)</formula>
    </cfRule>
    <cfRule type="expression" dxfId="31" priority="40">
      <formula>IF(B755="Tech Clearance",TRUE,FALSE)</formula>
    </cfRule>
  </conditionalFormatting>
  <conditionalFormatting sqref="B738:B739 B741:B743">
    <cfRule type="expression" dxfId="30" priority="17">
      <formula>IF(B738="Tech Clearance - Content change",TRUE,FALSE)</formula>
    </cfRule>
    <cfRule type="expression" dxfId="29" priority="18">
      <formula>IF(B738="Addition",TRUE,FALSE)</formula>
    </cfRule>
    <cfRule type="expression" dxfId="28" priority="19">
      <formula>IF(B738="Format change",TRUE,FALSE)</formula>
    </cfRule>
    <cfRule type="expression" dxfId="27" priority="20">
      <formula>IF(B738="Tech Clearance",TRUE,FALSE)</formula>
    </cfRule>
  </conditionalFormatting>
  <conditionalFormatting sqref="B751:B752">
    <cfRule type="expression" dxfId="26" priority="13">
      <formula>IF(B751="Tech Clearance - Content change",TRUE,FALSE)</formula>
    </cfRule>
    <cfRule type="expression" dxfId="25" priority="14">
      <formula>IF(B751="Addition",TRUE,FALSE)</formula>
    </cfRule>
    <cfRule type="expression" dxfId="24" priority="15">
      <formula>IF(B751="Format change",TRUE,FALSE)</formula>
    </cfRule>
    <cfRule type="expression" dxfId="23" priority="16">
      <formula>IF(B751="Tech Clearance",TRUE,FALSE)</formula>
    </cfRule>
  </conditionalFormatting>
  <conditionalFormatting sqref="B753">
    <cfRule type="expression" dxfId="22" priority="9">
      <formula>IF(B753="Tech Clearance - Content change",TRUE,FALSE)</formula>
    </cfRule>
    <cfRule type="expression" dxfId="21" priority="10">
      <formula>IF(B753="Addition",TRUE,FALSE)</formula>
    </cfRule>
    <cfRule type="expression" dxfId="20" priority="11">
      <formula>IF(B753="Format change",TRUE,FALSE)</formula>
    </cfRule>
    <cfRule type="expression" dxfId="19" priority="12">
      <formula>IF(B753="Tech Clearance",TRUE,FALSE)</formula>
    </cfRule>
  </conditionalFormatting>
  <conditionalFormatting sqref="K258:M271">
    <cfRule type="expression" dxfId="18" priority="5">
      <formula>IF(K258="Tech Clearance - Content change",TRUE,FALSE)</formula>
    </cfRule>
    <cfRule type="expression" dxfId="17" priority="6">
      <formula>IF(K258="Addition",TRUE,FALSE)</formula>
    </cfRule>
    <cfRule type="expression" dxfId="16" priority="7">
      <formula>IF(K258="Format change",TRUE,FALSE)</formula>
    </cfRule>
    <cfRule type="expression" dxfId="15" priority="8">
      <formula>IF(K258="Tech Clearance",TRUE,FALSE)</formula>
    </cfRule>
  </conditionalFormatting>
  <conditionalFormatting sqref="B740">
    <cfRule type="expression" dxfId="14" priority="1">
      <formula>IF(B740="Tech Clearance - Content change",TRUE,FALSE)</formula>
    </cfRule>
    <cfRule type="expression" dxfId="13" priority="2">
      <formula>IF(B740="Addition",TRUE,FALSE)</formula>
    </cfRule>
    <cfRule type="expression" dxfId="12" priority="3">
      <formula>IF(B740="Format change",TRUE,FALSE)</formula>
    </cfRule>
    <cfRule type="expression" dxfId="11" priority="4">
      <formula>IF(B740="Tech Clearance",TRUE,FALSE)</formula>
    </cfRule>
  </conditionalFormatting>
  <conditionalFormatting sqref="B736:B737">
    <cfRule type="expression" dxfId="10" priority="393">
      <formula>IF($B$736=$B$808,TRUE,FALSE)</formula>
    </cfRule>
  </conditionalFormatting>
  <dataValidations count="2">
    <dataValidation type="list" allowBlank="1" showInputMessage="1" showErrorMessage="1" sqref="B4 B722 B643 B615 B629 B601 B545 B559 B371 B357 B245 B708 B685 B671 B18 B32 B63 B77 B91 B105 B119 B133 B147 B161 B175 B189 B203 B217 B231 B273 B287 B301 B315 B329 B343 B413 B427 B444 B49 B399 B385 B458 B475 B489 B503 B587 B657 B573 B517 B531 B757 B777 B791 B259" xr:uid="{02FB8F89-4C26-460E-AFAC-C0C4DE287EBE}">
      <formula1>$N$3:$N$25</formula1>
    </dataValidation>
    <dataValidation type="list" allowBlank="1" showInputMessage="1" showErrorMessage="1" sqref="K2:K809" xr:uid="{1143C296-C96E-4CD1-9F17-4A23EF2295B4}">
      <formula1>$N$28:$N$32</formula1>
    </dataValidation>
  </dataValidations>
  <hyperlinks>
    <hyperlink ref="A3" location="'Small business boosts calc'!A1" display="Cell A1" xr:uid="{2991EBF6-1B14-4160-ADA6-29E2724BF261}"/>
    <hyperlink ref="A31" location="'Small business boosts calc'!A2" display="Cell A2" xr:uid="{E2DB4D3D-92E4-4746-889B-73C74ED8BF2C}"/>
    <hyperlink ref="A62" location="'Small business boosts calc'!A4" display="Cell A4" xr:uid="{A4D75469-ED21-4229-9866-59A13E8A4062}"/>
    <hyperlink ref="A76" location="'Small business boosts calc'!A5" display="Cell A5" xr:uid="{C8BA3727-2576-4776-885E-01BBC5C8EFC0}"/>
    <hyperlink ref="A90" location="'Small business boosts calc'!A6" display="Cell A6" xr:uid="{06821967-6CC6-4A0D-883F-4A2DBF68714B}"/>
    <hyperlink ref="A104" location="'Small business boosts calc'!A7" display="Cell A7" xr:uid="{AE266969-A831-4349-B192-5F237C2838AB}"/>
    <hyperlink ref="A118" location="'Small business boosts calc'!A8" display="Cell A8" xr:uid="{93388773-809E-414F-AA2E-C43D5CFDE2B1}"/>
    <hyperlink ref="A132" location="'Small business boosts calc'!A9" display="Cell A9" xr:uid="{9034FFEA-B820-47FC-9F8F-7D145BD7BB6B}"/>
    <hyperlink ref="A146" location="'Small business boosts calc'!A10" display="Cell A10" xr:uid="{7E497451-A6F7-4EF4-B936-2366D7CC8AA2}"/>
    <hyperlink ref="A160" location="'Small business boosts calc'!A11" display="Cell A11" xr:uid="{12424238-0679-43DF-B807-7A1F162F50D4}"/>
    <hyperlink ref="A17" location="'Small business boosts calc'!B1" display="Cell B1" xr:uid="{71DE3A6B-2849-41E3-9F00-9DAFE015B053}"/>
    <hyperlink ref="A174" location="'Small business boosts calc'!A12" display="Cell A12" xr:uid="{1878C413-F5BB-4FBE-9489-B09ACF5B0725}"/>
    <hyperlink ref="A188" location="'Small business boosts calc'!A13" display="Cell A13" xr:uid="{B12E8E6B-8117-4DCE-9140-E8EBDD1BEE46}"/>
    <hyperlink ref="A202" location="'Small business boosts calc'!A14" display="Cell A14" xr:uid="{7CF0FD3F-B144-4B95-8D62-017C3B01A69D}"/>
    <hyperlink ref="A216" location="'Small business boosts calc'!A15" display="Cell A15" xr:uid="{FFDE7010-20E6-400A-BA2B-FA90A40A22D7}"/>
    <hyperlink ref="A230" location="'Small business boosts calc'!A16" display="Cell A16" xr:uid="{07B23D02-8C20-412F-B10D-2C8A22A1CAAD}"/>
    <hyperlink ref="A272" location="'Small business boosts calc'!A19" display="Cell A19" xr:uid="{BEED79D7-2608-4288-B147-0F3671CE6808}"/>
    <hyperlink ref="A286" location="'Small business boosts calc'!A20" display="Cell A20" xr:uid="{5AE7635F-C5BA-4859-B91A-13F7207C7624}"/>
    <hyperlink ref="A300" location="'Small business boosts calc'!A21" display="Cell A21" xr:uid="{2D82D2D3-AC8F-478E-BBFE-3442A4411F59}"/>
    <hyperlink ref="A314" location="'Small business boosts calc'!A22" display="Cell A22" xr:uid="{2BB6794A-5B3E-4F0E-8121-4D73907096FB}"/>
    <hyperlink ref="A328" location="'Small business boosts calc'!A23" display="Cell A23" xr:uid="{6619855C-5DCB-43C7-A36C-2A04A91AA313}"/>
    <hyperlink ref="A342" location="'Small business boosts calc'!A24" display="Cell A24" xr:uid="{F59F8D54-78C7-4866-B176-50011F11A4A4}"/>
    <hyperlink ref="A412" location="'Small business boosts calc'!A29" display="Cell A29" xr:uid="{89360DB4-E930-41B7-8BEF-2156FFCB1CB1}"/>
    <hyperlink ref="A426" location="'Small business boosts calc'!B29" display="Cell B29" xr:uid="{EBA917A6-6F67-4BC9-BB03-D6A17C7C6EBB}"/>
    <hyperlink ref="A443" location="'Small business boosts calc'!A30" display="Cell A30" xr:uid="{63CBE35C-8505-424C-9464-A2FB1CF46F27}"/>
    <hyperlink ref="A670" location="'Small business boosts calc'!A41" display="Cell A41" xr:uid="{F8D971C6-8683-41F3-8755-E04A4D856DAD}"/>
    <hyperlink ref="A684" location="'Small business boosts calc'!A42" display="Cell A42" xr:uid="{319A0282-C94A-4DE1-84C8-C6B664914694}"/>
    <hyperlink ref="A721" location="'Small business boosts calc'!A44" display="Cell A44" xr:uid="{654CA49D-E9A7-46F0-B836-5E31712D8968}"/>
    <hyperlink ref="A244" location="'Small business boosts calc'!A17" display="Cell A17" xr:uid="{3DC892A7-F530-41DF-B58D-FF3007337F90}"/>
    <hyperlink ref="A48" location="'Small business boosts calc'!A3" display="Cell A3" xr:uid="{FCB298D4-4979-4DBC-B669-C2726E68966D}"/>
    <hyperlink ref="A356" location="'Small business boosts calc'!A25" display="Cell A25" xr:uid="{9D97081F-0570-42A7-A0D3-2C8C634880D2}"/>
    <hyperlink ref="A370" location="'Small business boosts calc'!A26" display="Cell A26" xr:uid="{EB952FB8-E3EC-45DB-8E1A-B9E689A516EB}"/>
    <hyperlink ref="A384" location="'Small business boosts calc'!A27" display="Cell A27" xr:uid="{A8520D42-36F6-4963-BFCE-303CD5C96920}"/>
    <hyperlink ref="A398" location="'Small business boosts calc'!A28" display="Cell A28" xr:uid="{A3FC2C48-F504-4475-B7A3-E850843CABAC}"/>
    <hyperlink ref="A457" location="'Small business boosts calc'!B30" display="Cell B30" xr:uid="{0B5DC039-2D32-4986-AE04-C89D1F009622}"/>
    <hyperlink ref="A474" location="'Small business boosts calc'!A31" display="Cell A31" xr:uid="{0EBA3C1F-7163-4D82-BB59-D3E46715C56F}"/>
    <hyperlink ref="A488" location="'Small business boosts calc'!A32" display="Cell A32" xr:uid="{9EC5C582-E8FA-4FBB-9B0E-444EC7788BC8}"/>
    <hyperlink ref="A502" location="'Small business boosts calc'!A33" display="Cell A33" xr:uid="{1F4900EB-EBB1-4EB7-82CA-0EE907078C2A}"/>
    <hyperlink ref="A586" location="'Small business boosts calc'!A37" display="Cell A37" xr:uid="{3C47C499-F0F5-48FB-8046-53240B744254}"/>
    <hyperlink ref="A656" location="'Small business boosts calc'!B40" display="Cell B40" xr:uid="{BC1C9B22-E2F9-4AC5-89A6-39E9148BAD1F}"/>
    <hyperlink ref="A572" location="'Small business boosts calc'!A36" display="Cell A36" xr:uid="{3FEF5386-A4CF-42C5-A631-E2EC29519A07}"/>
    <hyperlink ref="A516" location="'Small business boosts calc'!A34" display="Cell A34" xr:uid="{B7EC87B4-CB47-430B-B9EC-3C088485B0EB}"/>
    <hyperlink ref="A530" location="'Small business boosts calc'!B34" display="Cell B34" xr:uid="{41FC8519-ACD3-48AC-9D36-84F27A493B7C}"/>
    <hyperlink ref="A544" location="'Small business boosts calc'!A35" display="Cell A35" xr:uid="{93E623EB-4EC1-4079-AD36-776E0D8973F3}"/>
    <hyperlink ref="A558" location="'Small business boosts calc'!B35" display="Cell B35" xr:uid="{2F5D03CA-C389-4F6E-9571-D39E9623D1F2}"/>
    <hyperlink ref="A600" location="'Small business boosts calc'!A38" display="Cell A38" xr:uid="{26E9F85B-B1EF-4A3D-804D-82FE931FB225}"/>
    <hyperlink ref="A628" location="'Small business boosts calc'!B39" display="Cell B39" xr:uid="{5F621677-6286-4D02-B72E-A72D42A47AE4}"/>
    <hyperlink ref="A614" location="'Small business boosts calc'!A39" display="Cell A39" xr:uid="{562033F1-C870-4E57-B6F8-3A4703269ABB}"/>
    <hyperlink ref="A642" location="'Small business boosts calc'!A40" display="Cell A40" xr:uid="{1579B6E5-00CA-4FCF-9606-73B289D87033}"/>
    <hyperlink ref="A707" location="'Small business boosts calc'!A43" display="Cell A43" xr:uid="{003858EA-3329-4BC1-ADFE-E453C9DD7442}"/>
    <hyperlink ref="A756" location="'Small business boosts calc'!A45" display="Cell A45" xr:uid="{3030BF35-0355-430D-99A1-5275B823A17D}"/>
    <hyperlink ref="A776" location="'Small business boosts calc'!A46" display="Cell A46" xr:uid="{2B91FBFD-C8F0-499C-AC0F-C09977006EDC}"/>
    <hyperlink ref="A790" location="'Small business boosts calc'!A47" display="Cell A47" xr:uid="{344941E1-4B1E-466F-99A0-671B17239BFB}"/>
    <hyperlink ref="A258" location="'Small business boosts calc'!A18" display="Cell A18" xr:uid="{E1053290-BAAA-4E7A-950E-AD25C82F06CB}"/>
  </hyperlinks>
  <pageMargins left="0.7" right="0.7" top="0.75" bottom="0.75" header="0.3" footer="0.3"/>
  <pageSetup paperSize="9" scale="27"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EC-D990-44B9-BD3D-BC7659513853}">
  <dimension ref="A1:D25"/>
  <sheetViews>
    <sheetView workbookViewId="0"/>
  </sheetViews>
  <sheetFormatPr defaultRowHeight="15" x14ac:dyDescent="0.25"/>
  <cols>
    <col min="2" max="2" width="53" customWidth="1"/>
    <col min="3" max="3" width="17.85546875" customWidth="1"/>
    <col min="4" max="4" width="9.42578125" customWidth="1"/>
  </cols>
  <sheetData>
    <row r="1" spans="1:4" ht="18" x14ac:dyDescent="0.25">
      <c r="A1" s="96" t="s">
        <v>189</v>
      </c>
      <c r="B1" s="27"/>
      <c r="C1" s="27"/>
      <c r="D1" s="27"/>
    </row>
    <row r="2" spans="1:4" ht="18" x14ac:dyDescent="0.25">
      <c r="A2" s="35"/>
      <c r="B2" s="27"/>
      <c r="C2" s="27"/>
      <c r="D2" s="27"/>
    </row>
    <row r="3" spans="1:4" ht="15.75" thickBot="1" x14ac:dyDescent="0.3">
      <c r="A3" s="97" t="s">
        <v>190</v>
      </c>
      <c r="B3" s="27"/>
      <c r="C3" s="27"/>
      <c r="D3" s="27"/>
    </row>
    <row r="4" spans="1:4" ht="48.75" customHeight="1" thickBot="1" x14ac:dyDescent="0.3">
      <c r="A4" s="436" t="s">
        <v>297</v>
      </c>
      <c r="B4" s="437"/>
      <c r="C4" s="100" t="s">
        <v>86</v>
      </c>
      <c r="D4" s="33"/>
    </row>
    <row r="5" spans="1:4" ht="18" customHeight="1" x14ac:dyDescent="0.25">
      <c r="A5" s="186" t="s">
        <v>305</v>
      </c>
      <c r="B5" s="189"/>
      <c r="C5" s="238"/>
      <c r="D5" s="33"/>
    </row>
    <row r="6" spans="1:4" ht="31.5" customHeight="1" thickBot="1" x14ac:dyDescent="0.3">
      <c r="A6" s="98" t="s">
        <v>0</v>
      </c>
      <c r="B6" s="99" t="s">
        <v>244</v>
      </c>
      <c r="C6" s="190" t="s">
        <v>11</v>
      </c>
      <c r="D6" s="30"/>
    </row>
    <row r="7" spans="1:4" ht="18" customHeight="1" x14ac:dyDescent="0.25">
      <c r="A7" s="186" t="s">
        <v>236</v>
      </c>
      <c r="B7" s="189"/>
      <c r="C7" s="238"/>
      <c r="D7" s="30"/>
    </row>
    <row r="8" spans="1:4" ht="21" customHeight="1" x14ac:dyDescent="0.25">
      <c r="A8" s="181" t="s">
        <v>1</v>
      </c>
      <c r="B8" s="183" t="s">
        <v>386</v>
      </c>
      <c r="C8" s="182">
        <v>0</v>
      </c>
      <c r="D8" s="30"/>
    </row>
    <row r="9" spans="1:4" ht="21" customHeight="1" x14ac:dyDescent="0.25">
      <c r="A9" s="181" t="s">
        <v>2</v>
      </c>
      <c r="B9" s="183" t="s">
        <v>385</v>
      </c>
      <c r="C9" s="241">
        <v>0</v>
      </c>
      <c r="D9" s="30"/>
    </row>
    <row r="10" spans="1:4" ht="21" customHeight="1" x14ac:dyDescent="0.25">
      <c r="A10" s="181" t="s">
        <v>3</v>
      </c>
      <c r="B10" s="183" t="s">
        <v>302</v>
      </c>
      <c r="C10" s="239">
        <f>(ROUNDDOWN(C8+C9,0))</f>
        <v>0</v>
      </c>
      <c r="D10" s="30"/>
    </row>
    <row r="11" spans="1:4" ht="21" customHeight="1" thickBot="1" x14ac:dyDescent="0.3">
      <c r="A11" s="98" t="s">
        <v>4</v>
      </c>
      <c r="B11" s="185" t="s">
        <v>303</v>
      </c>
      <c r="C11" s="240">
        <f>ROUND(C10/5,0)</f>
        <v>0</v>
      </c>
      <c r="D11" s="30"/>
    </row>
    <row r="12" spans="1:4" ht="18" customHeight="1" x14ac:dyDescent="0.25">
      <c r="A12" s="186" t="s">
        <v>235</v>
      </c>
      <c r="B12" s="187"/>
      <c r="C12" s="188"/>
      <c r="D12" s="30"/>
    </row>
    <row r="13" spans="1:4" ht="21" customHeight="1" x14ac:dyDescent="0.25">
      <c r="A13" s="181" t="s">
        <v>5</v>
      </c>
      <c r="B13" s="183" t="s">
        <v>386</v>
      </c>
      <c r="C13" s="182">
        <v>0</v>
      </c>
      <c r="D13" s="31"/>
    </row>
    <row r="14" spans="1:4" ht="21" customHeight="1" x14ac:dyDescent="0.25">
      <c r="A14" s="181" t="s">
        <v>6</v>
      </c>
      <c r="B14" s="183" t="s">
        <v>385</v>
      </c>
      <c r="C14" s="241">
        <v>0</v>
      </c>
      <c r="D14" s="30"/>
    </row>
    <row r="15" spans="1:4" ht="21" customHeight="1" x14ac:dyDescent="0.25">
      <c r="A15" s="181" t="s">
        <v>7</v>
      </c>
      <c r="B15" s="183" t="s">
        <v>302</v>
      </c>
      <c r="C15" s="273">
        <f>(ROUNDDOWN(C13+C14,0))</f>
        <v>0</v>
      </c>
      <c r="D15" s="32"/>
    </row>
    <row r="16" spans="1:4" ht="21" customHeight="1" thickBot="1" x14ac:dyDescent="0.3">
      <c r="A16" s="98" t="s">
        <v>8</v>
      </c>
      <c r="B16" s="185" t="s">
        <v>303</v>
      </c>
      <c r="C16" s="274">
        <f>ROUND(C15/5,0)</f>
        <v>0</v>
      </c>
      <c r="D16" s="32"/>
    </row>
    <row r="17" spans="1:4" ht="21" customHeight="1" thickBot="1" x14ac:dyDescent="0.3">
      <c r="A17" s="181" t="s">
        <v>9</v>
      </c>
      <c r="B17" s="194" t="s">
        <v>306</v>
      </c>
      <c r="C17" s="184" t="str">
        <f>IF(C6="Yes","Yes","No")</f>
        <v>No</v>
      </c>
      <c r="D17" s="30"/>
    </row>
    <row r="18" spans="1:4" ht="21" customHeight="1" x14ac:dyDescent="0.25">
      <c r="A18" s="191" t="s">
        <v>10</v>
      </c>
      <c r="B18" s="195" t="s">
        <v>308</v>
      </c>
      <c r="C18" s="192" t="str">
        <f>IF(AND($C$17="Yes",$C$11&gt;=1),$C$9,"None")</f>
        <v>None</v>
      </c>
      <c r="D18" s="30"/>
    </row>
    <row r="19" spans="1:4" ht="21" customHeight="1" thickBot="1" x14ac:dyDescent="0.3">
      <c r="A19" s="98" t="s">
        <v>304</v>
      </c>
      <c r="B19" s="185" t="s">
        <v>307</v>
      </c>
      <c r="C19" s="193" t="str">
        <f>IF(AND($C$17="Yes",$C$11&gt;=1),$C$14,"None")</f>
        <v>None</v>
      </c>
      <c r="D19" s="30"/>
    </row>
    <row r="20" spans="1:4" ht="21" customHeight="1" x14ac:dyDescent="0.25">
      <c r="A20" s="191" t="s">
        <v>311</v>
      </c>
      <c r="B20" s="195" t="s">
        <v>309</v>
      </c>
      <c r="C20" s="192" t="str">
        <f>IF(AND($C$17="Yes",$C$11&gt;=1),$C$11,"None")</f>
        <v>None</v>
      </c>
      <c r="D20" s="30"/>
    </row>
    <row r="21" spans="1:4" ht="21" customHeight="1" thickBot="1" x14ac:dyDescent="0.3">
      <c r="A21" s="98" t="s">
        <v>312</v>
      </c>
      <c r="B21" s="185" t="s">
        <v>310</v>
      </c>
      <c r="C21" s="193" t="str">
        <f>IF(AND($C$17="Yes",$C$16&gt;=1),$C$16,"None")</f>
        <v>None</v>
      </c>
      <c r="D21" s="30"/>
    </row>
    <row r="22" spans="1:4" ht="15.75" thickBot="1" x14ac:dyDescent="0.3">
      <c r="A22" s="27"/>
      <c r="B22" s="27"/>
      <c r="C22" s="27"/>
      <c r="D22" s="27"/>
    </row>
    <row r="23" spans="1:4" x14ac:dyDescent="0.25">
      <c r="A23" s="438" t="s">
        <v>313</v>
      </c>
      <c r="B23" s="439"/>
      <c r="C23" s="440"/>
      <c r="D23" s="27"/>
    </row>
    <row r="24" spans="1:4" ht="15.75" thickBot="1" x14ac:dyDescent="0.3">
      <c r="A24" s="441" t="s">
        <v>460</v>
      </c>
      <c r="B24" s="442"/>
      <c r="C24" s="443"/>
      <c r="D24" s="27"/>
    </row>
    <row r="25" spans="1:4" x14ac:dyDescent="0.25">
      <c r="A25" s="27"/>
      <c r="B25" s="27"/>
      <c r="C25" s="27"/>
      <c r="D25" s="27"/>
    </row>
  </sheetData>
  <sheetProtection algorithmName="SHA-256" hashValue="VwgCRiq6kEMzS2Nfv61Ubb1Zlu9HQ0N9BSN+kVuJ4f8=" saltValue="Z8IZKc3nIheUUHLs1ZhTYQ==" spinCount="100000" sheet="1" objects="1" scenarios="1"/>
  <mergeCells count="3">
    <mergeCell ref="A4:B4"/>
    <mergeCell ref="A23:C23"/>
    <mergeCell ref="A24:C24"/>
  </mergeCell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59" id="{1FEDA248-1E01-4A66-8797-FFDEC63F5F77}">
            <xm:f>IF('Small business boosts calc'!#REF!="No",TRUE,FALSE)</xm:f>
            <x14:dxf>
              <font>
                <b/>
                <i val="0"/>
                <color auto="1"/>
              </font>
              <fill>
                <patternFill>
                  <bgColor rgb="FF66FF33"/>
                </patternFill>
              </fill>
            </x14:dxf>
          </x14:cfRule>
          <xm:sqref>A4:B4</xm:sqref>
        </x14:conditionalFormatting>
        <x14:conditionalFormatting xmlns:xm="http://schemas.microsoft.com/office/excel/2006/main">
          <x14:cfRule type="expression" priority="7" id="{426A5573-FB9F-416D-A9DD-8ED39C2E0A06}">
            <xm:f>IF($C$10=' Reference module'!$F$736,TRUE,FLASE)</xm:f>
            <x14:dxf>
              <fill>
                <patternFill>
                  <bgColor rgb="FFCCFFCC"/>
                </patternFill>
              </fill>
            </x14:dxf>
          </x14:cfRule>
          <xm:sqref>C10</xm:sqref>
        </x14:conditionalFormatting>
        <x14:conditionalFormatting xmlns:xm="http://schemas.microsoft.com/office/excel/2006/main">
          <x14:cfRule type="expression" priority="5" id="{F89F3907-C948-40C5-8C07-631CA981F5E6}">
            <xm:f>IF($C$15=' Reference module'!$F$737,TRUE,FALSE)</xm:f>
            <x14:dxf>
              <fill>
                <patternFill>
                  <bgColor rgb="FFCCFFCC"/>
                </patternFill>
              </fill>
            </x14:dxf>
          </x14:cfRule>
          <xm:sqref>C15</xm:sqref>
        </x14:conditionalFormatting>
        <x14:conditionalFormatting xmlns:xm="http://schemas.microsoft.com/office/excel/2006/main">
          <x14:cfRule type="expression" priority="4" id="{7F6779F8-40A1-46F8-B053-804CC48C94B7}">
            <xm:f>IF($C$16=' Reference module'!$H$737,TRUE,FALSE)</xm:f>
            <x14:dxf>
              <fill>
                <patternFill>
                  <bgColor rgb="FFCCFFCC"/>
                </patternFill>
              </fill>
            </x14:dxf>
          </x14:cfRule>
          <xm:sqref>C16</xm:sqref>
        </x14:conditionalFormatting>
        <x14:conditionalFormatting xmlns:xm="http://schemas.microsoft.com/office/excel/2006/main">
          <x14:cfRule type="expression" priority="2" id="{C01911AC-86B0-4D00-B186-65397362631C}">
            <xm:f>IF($C$11=' Reference module'!$H$736,TRUE,FALSE)</xm:f>
            <x14:dxf>
              <fill>
                <patternFill>
                  <bgColor rgb="FFCCFFCC"/>
                </patternFill>
              </fill>
            </x14:dxf>
          </x14:cfRule>
          <xm:sqref>C11</xm:sqref>
        </x14:conditionalFormatting>
        <x14:conditionalFormatting xmlns:xm="http://schemas.microsoft.com/office/excel/2006/main">
          <x14:cfRule type="expression" priority="1" id="{C5A9CE60-8ADC-44D0-8119-16858824530A}">
            <xm:f>IF($C$6='Small business boosts calc'!$B$30,TRUE,FALSE)</xm:f>
            <x14:dxf>
              <fill>
                <patternFill>
                  <bgColor rgb="FFCCFFCC"/>
                </patternFill>
              </fill>
            </x14:dxf>
          </x14:cfRule>
          <xm:sqref>C6</xm:sqref>
        </x14:conditionalFormatting>
        <x14:conditionalFormatting xmlns:xm="http://schemas.microsoft.com/office/excel/2006/main">
          <x14:cfRule type="expression" priority="214" id="{5EAA98B8-B43E-4C25-87C4-4E658778548C}">
            <xm:f>IF($C$8='Small business boosts calc'!$B$34,TRUE,FALSE)</xm:f>
            <x14:dxf>
              <fill>
                <patternFill>
                  <bgColor rgb="FFCCFFCC"/>
                </patternFill>
              </fill>
            </x14:dxf>
          </x14:cfRule>
          <xm:sqref>C8</xm:sqref>
        </x14:conditionalFormatting>
        <x14:conditionalFormatting xmlns:xm="http://schemas.microsoft.com/office/excel/2006/main">
          <x14:cfRule type="expression" priority="219" id="{A1D50A86-3144-4DBC-A4FC-26A3CB7BF0BF}">
            <xm:f>IF($C$9='Small business boosts calc'!$B$35,TRUE,FALSE)</xm:f>
            <x14:dxf>
              <fill>
                <patternFill>
                  <bgColor rgb="FFCCFFCC"/>
                </patternFill>
              </fill>
            </x14:dxf>
          </x14:cfRule>
          <xm:sqref>C9</xm:sqref>
        </x14:conditionalFormatting>
        <x14:conditionalFormatting xmlns:xm="http://schemas.microsoft.com/office/excel/2006/main">
          <x14:cfRule type="expression" priority="224" id="{63126C24-0AD8-4DF8-8A70-0174F36CEC79}">
            <xm:f>IF($C$13='Small business boosts calc'!$B$39,TRUE,FALSE)</xm:f>
            <x14:dxf>
              <fill>
                <patternFill>
                  <bgColor rgb="FFCCFFCC"/>
                </patternFill>
              </fill>
            </x14:dxf>
          </x14:cfRule>
          <xm:sqref>C13</xm:sqref>
        </x14:conditionalFormatting>
        <x14:conditionalFormatting xmlns:xm="http://schemas.microsoft.com/office/excel/2006/main">
          <x14:cfRule type="expression" priority="225" id="{B7A2C9AA-EE8C-4A27-BDDD-ADAE9B889AC5}">
            <xm:f>IF($C$14='Small business boosts calc'!$B$40,TRUE,FALSE)</xm:f>
            <x14:dxf>
              <fill>
                <patternFill>
                  <bgColor rgb="FFCCFFCC"/>
                </patternFill>
              </fill>
            </x14:dxf>
          </x14:cfRule>
          <xm:sqref>C14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9879FB0-B43F-4672-AD75-8256E305A450}">
          <x14:formula1>
            <xm:f>' Reference module'!$B$464:$B$466</xm:f>
          </x14:formula1>
          <xm:sqref>C6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Excel</p:Name>
  <p:Description/>
  <p:Statement/>
  <p:PolicyItems>
    <p:PolicyItem featureId="Microsoft.Office.RecordsManagement.PolicyFeatures.Expiration" staticId="0x010100CCF9BBA56C98174A8C6D05D482895497|1060299444" UniqueId="d7c7bcb2-ca11-4d80-846d-47c6b91cb605">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10</number>
                  <property>Modified</property>
                  <propertyId>28cf69c5-fa48-462a-b5cd-27b6f9d2bd5f</propertyId>
                  <period>years</period>
                </formula>
                <action type="action" id="Microsoft.Office.RecordsManagement.PolicyFeatures.Expiration.Action.Delete"/>
              </data>
            </stages>
          </Schedule>
        </Schedules>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TaxCatchAll xmlns="4ef47b00-c906-448c-9426-501a129b5197">
      <Value>3136</Value>
    </TaxCatchAll>
    <h5e643d0830b4dca9fa1ee115839ba8b xmlns="4ef47b00-c906-448c-9426-501a129b519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5d128361-bbb7-4b9a-ac60-b26612a0ec1b</TermId>
        </TermInfo>
      </Terms>
    </h5e643d0830b4dca9fa1ee115839ba8b>
    <_dlc_ExpireDateSaved xmlns="http://schemas.microsoft.com/sharepoint/v3" xsi:nil="true"/>
    <_dlc_ExpireDate xmlns="http://schemas.microsoft.com/sharepoint/v3">2033-05-24T06:52:56+00:00</_dlc_ExpireDate>
    <_dlc_DocId xmlns="4ef47b00-c906-448c-9426-501a129b5197">K2QDZFD7PCRT-1800514582-339</_dlc_DocId>
    <_dlc_DocIdUrl xmlns="4ef47b00-c906-448c-9426-501a129b5197">
      <Url>http://sharepoint/GA1Sites/DigitalServicesIndandInt/_layouts/15/DocIdRedir.aspx?ID=K2QDZFD7PCRT-1800514582-339</Url>
      <Description>K2QDZFD7PCRT-1800514582-339</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Excel" ma:contentTypeID="0x010100CCF9BBA56C98174A8C6D05D48289549700BC67DAA8E40CD643A34375A433116471" ma:contentTypeVersion="6" ma:contentTypeDescription="" ma:contentTypeScope="" ma:versionID="94f49164e05b9b8d87eb356e3e6c5ca6">
  <xsd:schema xmlns:xsd="http://www.w3.org/2001/XMLSchema" xmlns:xs="http://www.w3.org/2001/XMLSchema" xmlns:p="http://schemas.microsoft.com/office/2006/metadata/properties" xmlns:ns1="http://schemas.microsoft.com/sharepoint/v3" xmlns:ns2="4ef47b00-c906-448c-9426-501a129b5197" targetNamespace="http://schemas.microsoft.com/office/2006/metadata/properties" ma:root="true" ma:fieldsID="d47fe1608118576b533254154535561b" ns1:_="" ns2:_="">
    <xsd:import namespace="http://schemas.microsoft.com/sharepoint/v3"/>
    <xsd:import namespace="4ef47b00-c906-448c-9426-501a129b5197"/>
    <xsd:element name="properties">
      <xsd:complexType>
        <xsd:sequence>
          <xsd:element name="documentManagement">
            <xsd:complexType>
              <xsd:all>
                <xsd:element ref="ns2:h5e643d0830b4dca9fa1ee115839ba8b" minOccurs="0"/>
                <xsd:element ref="ns2:TaxCatchAll" minOccurs="0"/>
                <xsd:element ref="ns2:TaxCatchAllLabel" minOccurs="0"/>
                <xsd:element ref="ns1:_dlc_Exempt" minOccurs="0"/>
                <xsd:element ref="ns1:_dlc_ExpireDateSaved" minOccurs="0"/>
                <xsd:element ref="ns1:_dlc_Expire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ef47b00-c906-448c-9426-501a129b5197" elementFormDefault="qualified">
    <xsd:import namespace="http://schemas.microsoft.com/office/2006/documentManagement/types"/>
    <xsd:import namespace="http://schemas.microsoft.com/office/infopath/2007/PartnerControls"/>
    <xsd:element name="h5e643d0830b4dca9fa1ee115839ba8b" ma:index="8" ma:taxonomy="true" ma:internalName="h5e643d0830b4dca9fa1ee115839ba8b" ma:taxonomyFieldName="Security_x0020_classification" ma:displayName="Security classification" ma:readOnly="false" ma:default="3136;#OFFICIAL|5d128361-bbb7-4b9a-ac60-b26612a0ec1b" ma:fieldId="{15e643d0-830b-4dca-9fa1-ee115839ba8b}" ma:sspId="552124a6-5639-4054-9398-f49b47b0070b" ma:termSetId="01e0d8d2-6959-4708-b4cf-d9f24a977c8f"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6149969f-fabe-4a00-a3dc-827185223996}" ma:internalName="TaxCatchAll" ma:showField="CatchAllData"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6149969f-fabe-4a00-a3dc-827185223996}" ma:internalName="TaxCatchAllLabel" ma:readOnly="true" ma:showField="CatchAllDataLabel"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ACED4A-161E-445A-9C76-B88D31F03221}">
  <ds:schemaRefs>
    <ds:schemaRef ds:uri="http://schemas.microsoft.com/sharepoint/events"/>
  </ds:schemaRefs>
</ds:datastoreItem>
</file>

<file path=customXml/itemProps2.xml><?xml version="1.0" encoding="utf-8"?>
<ds:datastoreItem xmlns:ds="http://schemas.openxmlformats.org/officeDocument/2006/customXml" ds:itemID="{552A29B5-8B8C-4505-9B23-3CC4CBD13297}">
  <ds:schemaRefs>
    <ds:schemaRef ds:uri="http://schemas.microsoft.com/sharepoint/v3/contenttype/forms"/>
  </ds:schemaRefs>
</ds:datastoreItem>
</file>

<file path=customXml/itemProps3.xml><?xml version="1.0" encoding="utf-8"?>
<ds:datastoreItem xmlns:ds="http://schemas.openxmlformats.org/officeDocument/2006/customXml" ds:itemID="{2782E19F-495C-4E11-B24F-AE7A944BC01F}">
  <ds:schemaRefs>
    <ds:schemaRef ds:uri="office.server.policy"/>
  </ds:schemaRefs>
</ds:datastoreItem>
</file>

<file path=customXml/itemProps4.xml><?xml version="1.0" encoding="utf-8"?>
<ds:datastoreItem xmlns:ds="http://schemas.openxmlformats.org/officeDocument/2006/customXml" ds:itemID="{5ACB1F48-0532-4209-AEF6-D32716D9B85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4ef47b00-c906-448c-9426-501a129b5197"/>
    <ds:schemaRef ds:uri="http://www.w3.org/XML/1998/namespace"/>
    <ds:schemaRef ds:uri="http://purl.org/dc/dcmitype/"/>
  </ds:schemaRefs>
</ds:datastoreItem>
</file>

<file path=customXml/itemProps5.xml><?xml version="1.0" encoding="utf-8"?>
<ds:datastoreItem xmlns:ds="http://schemas.openxmlformats.org/officeDocument/2006/customXml" ds:itemID="{C1C7BDC9-166B-4E0E-BB37-D7A63AD78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f47b00-c906-448c-9426-501a129b5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Small business boosts calc</vt:lpstr>
      <vt:lpstr>Version control and About</vt:lpstr>
      <vt:lpstr> Reference module</vt:lpstr>
      <vt:lpstr>Test module</vt:lpstr>
      <vt:lpstr>'Small business boosts calc'!Print_Area</vt:lpstr>
      <vt:lpstr>'Small business boosts calc'!Print_Titles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2023-05-05T01:02:20Z</cp:lastPrinted>
  <dcterms:created xsi:type="dcterms:W3CDTF">2020-08-12T05:35:06Z</dcterms:created>
  <dcterms:modified xsi:type="dcterms:W3CDTF">2023-05-24T22:37:55Z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0x010100CCF9BBA56C98174A8C6D05D48289549700BC67DAA8E40CD643A34375A433116471</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0x010100CCF9BBA56C98174A8C6D05D482895497|1060299444</vt:lpwstr>
  </property>
  <property fmtid="{D5CDD505-2E9C-101B-9397-08002B2CF9AE}" pid="5" name="_dlc_DocIdItemGuid">
    <vt:lpwstr>b0201166-bbcc-4d49-ac93-ef892399e108</vt:lpwstr>
  </property>
  <property fmtid="{D5CDD505-2E9C-101B-9397-08002B2CF9AE}" pid="6" name="Security classification">
    <vt:lpwstr>3136;#OFFICIAL|5d128361-bbb7-4b9a-ac60-b26612a0ec1b</vt:lpwstr>
  </property>
</Properties>
</file>