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Y:\4. Tax time folders\Tax time 2026\Web content\myTax\"/>
    </mc:Choice>
  </mc:AlternateContent>
  <xr:revisionPtr revIDLastSave="0" documentId="8_{BA1C6E42-B165-43B9-A832-15780734C823}" xr6:coauthVersionLast="47" xr6:coauthVersionMax="47" xr10:uidLastSave="{00000000-0000-0000-0000-000000000000}"/>
  <workbookProtection workbookAlgorithmName="SHA-256" workbookHashValue="WKHAH8ulp+k3CROgynB78Rpmz6IF2/DxRzz3N1l033s=" workbookSaltValue="dWeHaSsDC9OtHpmriVPd4g==" workbookSpinCount="100000" lockStructure="1"/>
  <bookViews>
    <workbookView xWindow="-120" yWindow="-120" windowWidth="29040" windowHeight="15840" xr2:uid="{DD1E9C95-C661-455B-BAA3-99DAE9A9401E}"/>
  </bookViews>
  <sheets>
    <sheet name="ESS - adjustment" sheetId="1" r:id="rId1"/>
    <sheet name="Version control and About" sheetId="3" state="hidden" r:id="rId2"/>
    <sheet name="Reference module" sheetId="2" state="hidden" r:id="rId3"/>
    <sheet name="Test module" sheetId="4" state="hidden" r:id="rId4"/>
  </sheets>
  <definedNames>
    <definedName name="_xlnm._FilterDatabase" localSheetId="2" hidden="1">'Reference module'!$E$1:$U$782</definedName>
    <definedName name="_xlnm.Print_Area" localSheetId="0">'ESS - adjustment'!$A$2:$B$39</definedName>
    <definedName name="_xlnm.Print_Titles" localSheetId="0">'ESS - adjustment'!$2:$2</definedName>
    <definedName name="RowTitle">'ESS - adjustment'!$A$29:$B$34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7" i="1" l="1"/>
  <c r="B207" i="2" l="1"/>
  <c r="C39" i="2" l="1"/>
  <c r="B43" i="2" s="1"/>
  <c r="B21" i="4"/>
  <c r="C12" i="4"/>
  <c r="C15" i="4" s="1"/>
  <c r="B24" i="1"/>
  <c r="A24" i="1"/>
  <c r="C22" i="4"/>
  <c r="C18" i="4" l="1"/>
  <c r="C17" i="4"/>
  <c r="C16" i="4"/>
  <c r="B35" i="2"/>
  <c r="B74" i="2"/>
  <c r="B68" i="2" s="1"/>
  <c r="B60" i="2"/>
  <c r="B51" i="2" s="1"/>
  <c r="H650" i="2" l="1"/>
  <c r="G650" i="2"/>
  <c r="F650" i="2"/>
  <c r="E650" i="2"/>
  <c r="D650" i="2"/>
  <c r="C650" i="2"/>
  <c r="B650" i="2"/>
  <c r="G481" i="2" l="1"/>
  <c r="K743" i="2" l="1"/>
  <c r="K742" i="2"/>
  <c r="B490" i="2"/>
  <c r="B453" i="2" l="1"/>
  <c r="C649" i="2" l="1"/>
  <c r="A13" i="1"/>
  <c r="A20" i="1"/>
  <c r="A21" i="1"/>
  <c r="A8" i="1"/>
  <c r="A7" i="1"/>
  <c r="A6" i="1"/>
  <c r="A5" i="1"/>
  <c r="B75" i="2" l="1"/>
  <c r="B61" i="2"/>
  <c r="B4" i="1"/>
  <c r="H66" i="2"/>
  <c r="G66" i="2"/>
  <c r="F66" i="2"/>
  <c r="E66" i="2"/>
  <c r="D66" i="2"/>
  <c r="C66" i="2"/>
  <c r="B66" i="2"/>
  <c r="H49" i="2"/>
  <c r="G49" i="2"/>
  <c r="F49" i="2"/>
  <c r="E49" i="2"/>
  <c r="D49" i="2"/>
  <c r="C49" i="2"/>
  <c r="B49" i="2"/>
  <c r="B44" i="2"/>
  <c r="A3" i="1"/>
  <c r="H33" i="2"/>
  <c r="G33" i="2"/>
  <c r="F33" i="2"/>
  <c r="E33" i="2"/>
  <c r="D33" i="2"/>
  <c r="C33" i="2"/>
  <c r="B33" i="2"/>
  <c r="H19" i="2"/>
  <c r="G19" i="2"/>
  <c r="F19" i="2"/>
  <c r="E19" i="2"/>
  <c r="D19" i="2"/>
  <c r="C19" i="2"/>
  <c r="B19" i="2"/>
  <c r="B28" i="2"/>
  <c r="H711" i="2"/>
  <c r="G711" i="2"/>
  <c r="F711" i="2"/>
  <c r="E711" i="2"/>
  <c r="D711" i="2"/>
  <c r="C711" i="2"/>
  <c r="B711" i="2"/>
  <c r="H697" i="2"/>
  <c r="G697" i="2"/>
  <c r="F697" i="2"/>
  <c r="E697" i="2"/>
  <c r="D697" i="2"/>
  <c r="C697" i="2"/>
  <c r="B697" i="2"/>
  <c r="H677" i="2"/>
  <c r="G677" i="2"/>
  <c r="F677" i="2"/>
  <c r="E677" i="2"/>
  <c r="D677" i="2"/>
  <c r="C677" i="2"/>
  <c r="B677" i="2"/>
  <c r="H663" i="2"/>
  <c r="G663" i="2"/>
  <c r="F663" i="2"/>
  <c r="E663" i="2"/>
  <c r="D663" i="2"/>
  <c r="C663" i="2"/>
  <c r="B663" i="2"/>
  <c r="H649" i="2"/>
  <c r="G649" i="2"/>
  <c r="F649" i="2"/>
  <c r="E649" i="2"/>
  <c r="D649" i="2"/>
  <c r="B649" i="2"/>
  <c r="H635" i="2"/>
  <c r="G635" i="2"/>
  <c r="F635" i="2"/>
  <c r="E635" i="2"/>
  <c r="D635" i="2"/>
  <c r="C635" i="2"/>
  <c r="B635" i="2"/>
  <c r="H621" i="2"/>
  <c r="G621" i="2"/>
  <c r="F621" i="2"/>
  <c r="E621" i="2"/>
  <c r="D621" i="2"/>
  <c r="C621" i="2"/>
  <c r="B621" i="2"/>
  <c r="H607" i="2"/>
  <c r="G607" i="2"/>
  <c r="F607" i="2"/>
  <c r="E607" i="2"/>
  <c r="D607" i="2"/>
  <c r="C607" i="2"/>
  <c r="B607" i="2"/>
  <c r="H593" i="2"/>
  <c r="G593" i="2"/>
  <c r="F593" i="2"/>
  <c r="E593" i="2"/>
  <c r="D593" i="2"/>
  <c r="C593" i="2"/>
  <c r="B593" i="2"/>
  <c r="H579" i="2"/>
  <c r="G579" i="2"/>
  <c r="F579" i="2"/>
  <c r="E579" i="2"/>
  <c r="D579" i="2"/>
  <c r="C579" i="2"/>
  <c r="B579" i="2"/>
  <c r="H565" i="2"/>
  <c r="G565" i="2"/>
  <c r="F565" i="2"/>
  <c r="E565" i="2"/>
  <c r="D565" i="2"/>
  <c r="C565" i="2"/>
  <c r="B565" i="2"/>
  <c r="H551" i="2"/>
  <c r="G551" i="2"/>
  <c r="F551" i="2"/>
  <c r="E551" i="2"/>
  <c r="D551" i="2"/>
  <c r="C551" i="2"/>
  <c r="B551" i="2"/>
  <c r="H537" i="2"/>
  <c r="G537" i="2"/>
  <c r="F537" i="2"/>
  <c r="E537" i="2"/>
  <c r="D537" i="2"/>
  <c r="C537" i="2"/>
  <c r="B537" i="2"/>
  <c r="H523" i="2"/>
  <c r="G523" i="2"/>
  <c r="F523" i="2"/>
  <c r="E523" i="2"/>
  <c r="D523" i="2"/>
  <c r="C523" i="2"/>
  <c r="B523" i="2"/>
  <c r="H509" i="2"/>
  <c r="G509" i="2"/>
  <c r="F509" i="2"/>
  <c r="E509" i="2"/>
  <c r="D509" i="2"/>
  <c r="C509" i="2"/>
  <c r="B509" i="2"/>
  <c r="H495" i="2"/>
  <c r="G495" i="2"/>
  <c r="F495" i="2"/>
  <c r="E495" i="2"/>
  <c r="D495" i="2"/>
  <c r="C495" i="2"/>
  <c r="B495" i="2"/>
  <c r="H481" i="2"/>
  <c r="F481" i="2"/>
  <c r="E481" i="2"/>
  <c r="D481" i="2"/>
  <c r="C481" i="2"/>
  <c r="B481" i="2"/>
  <c r="H467" i="2"/>
  <c r="G467" i="2"/>
  <c r="F467" i="2"/>
  <c r="E467" i="2"/>
  <c r="D467" i="2"/>
  <c r="C467" i="2"/>
  <c r="B467" i="2"/>
  <c r="H453" i="2"/>
  <c r="G453" i="2"/>
  <c r="F453" i="2"/>
  <c r="E453" i="2"/>
  <c r="D453" i="2"/>
  <c r="C453" i="2"/>
  <c r="H439" i="2"/>
  <c r="G439" i="2"/>
  <c r="F439" i="2"/>
  <c r="E439" i="2"/>
  <c r="D439" i="2"/>
  <c r="C439" i="2"/>
  <c r="B439" i="2"/>
  <c r="H425" i="2"/>
  <c r="G425" i="2"/>
  <c r="F425" i="2"/>
  <c r="E425" i="2"/>
  <c r="D425" i="2"/>
  <c r="C425" i="2"/>
  <c r="B425" i="2"/>
  <c r="H411" i="2"/>
  <c r="G411" i="2"/>
  <c r="F411" i="2"/>
  <c r="E411" i="2"/>
  <c r="D411" i="2"/>
  <c r="C411" i="2"/>
  <c r="B411" i="2"/>
  <c r="H388" i="2"/>
  <c r="G388" i="2"/>
  <c r="F388" i="2"/>
  <c r="E388" i="2"/>
  <c r="D388" i="2"/>
  <c r="C388" i="2"/>
  <c r="B388" i="2"/>
  <c r="H374" i="2"/>
  <c r="G374" i="2"/>
  <c r="F374" i="2"/>
  <c r="E374" i="2"/>
  <c r="D374" i="2"/>
  <c r="C374" i="2"/>
  <c r="B374" i="2"/>
  <c r="H360" i="2"/>
  <c r="G360" i="2"/>
  <c r="F360" i="2"/>
  <c r="E360" i="2"/>
  <c r="D360" i="2"/>
  <c r="C360" i="2"/>
  <c r="B360" i="2"/>
  <c r="H346" i="2"/>
  <c r="G346" i="2"/>
  <c r="F346" i="2"/>
  <c r="E346" i="2"/>
  <c r="D346" i="2"/>
  <c r="C346" i="2"/>
  <c r="B346" i="2"/>
  <c r="H332" i="2"/>
  <c r="G332" i="2"/>
  <c r="F332" i="2"/>
  <c r="E332" i="2"/>
  <c r="D332" i="2"/>
  <c r="C332" i="2"/>
  <c r="B332" i="2"/>
  <c r="H318" i="2"/>
  <c r="G318" i="2"/>
  <c r="F318" i="2"/>
  <c r="E318" i="2"/>
  <c r="D318" i="2"/>
  <c r="C318" i="2"/>
  <c r="B318" i="2"/>
  <c r="H304" i="2"/>
  <c r="G304" i="2"/>
  <c r="F304" i="2"/>
  <c r="E304" i="2"/>
  <c r="D304" i="2"/>
  <c r="C304" i="2"/>
  <c r="B304" i="2"/>
  <c r="H290" i="2"/>
  <c r="G290" i="2"/>
  <c r="F290" i="2"/>
  <c r="E290" i="2"/>
  <c r="D290" i="2"/>
  <c r="C290" i="2"/>
  <c r="B290" i="2"/>
  <c r="H276" i="2"/>
  <c r="G276" i="2"/>
  <c r="F276" i="2"/>
  <c r="E276" i="2"/>
  <c r="D276" i="2"/>
  <c r="C276" i="2"/>
  <c r="B276" i="2"/>
  <c r="H262" i="2"/>
  <c r="G262" i="2"/>
  <c r="F262" i="2"/>
  <c r="E262" i="2"/>
  <c r="D262" i="2"/>
  <c r="C262" i="2"/>
  <c r="B262" i="2"/>
  <c r="H248" i="2"/>
  <c r="G248" i="2"/>
  <c r="F248" i="2"/>
  <c r="E248" i="2"/>
  <c r="D248" i="2"/>
  <c r="C248" i="2"/>
  <c r="B248" i="2"/>
  <c r="H234" i="2"/>
  <c r="G234" i="2"/>
  <c r="F234" i="2"/>
  <c r="E234" i="2"/>
  <c r="D234" i="2"/>
  <c r="C234" i="2"/>
  <c r="B234" i="2"/>
  <c r="H220" i="2"/>
  <c r="G220" i="2"/>
  <c r="F220" i="2"/>
  <c r="E220" i="2"/>
  <c r="D220" i="2"/>
  <c r="C220" i="2"/>
  <c r="B220" i="2"/>
  <c r="H206" i="2"/>
  <c r="G206" i="2"/>
  <c r="F206" i="2"/>
  <c r="E206" i="2"/>
  <c r="D206" i="2"/>
  <c r="C206" i="2"/>
  <c r="B206" i="2"/>
  <c r="H192" i="2"/>
  <c r="G192" i="2"/>
  <c r="F192" i="2"/>
  <c r="E192" i="2"/>
  <c r="D192" i="2"/>
  <c r="C192" i="2"/>
  <c r="B192" i="2"/>
  <c r="H178" i="2"/>
  <c r="G178" i="2"/>
  <c r="F178" i="2"/>
  <c r="E178" i="2"/>
  <c r="D178" i="2"/>
  <c r="C178" i="2"/>
  <c r="B178" i="2"/>
  <c r="H164" i="2"/>
  <c r="G164" i="2"/>
  <c r="F164" i="2"/>
  <c r="E164" i="2"/>
  <c r="D164" i="2"/>
  <c r="C164" i="2"/>
  <c r="B164" i="2"/>
  <c r="H150" i="2"/>
  <c r="G150" i="2"/>
  <c r="F150" i="2"/>
  <c r="E150" i="2"/>
  <c r="D150" i="2"/>
  <c r="C150" i="2"/>
  <c r="B150" i="2"/>
  <c r="H136" i="2"/>
  <c r="G136" i="2"/>
  <c r="F136" i="2"/>
  <c r="E136" i="2"/>
  <c r="D136" i="2"/>
  <c r="C136" i="2"/>
  <c r="B136" i="2"/>
  <c r="H122" i="2"/>
  <c r="G122" i="2"/>
  <c r="F122" i="2"/>
  <c r="E122" i="2"/>
  <c r="D122" i="2"/>
  <c r="C122" i="2"/>
  <c r="B122" i="2"/>
  <c r="H108" i="2"/>
  <c r="G108" i="2"/>
  <c r="F108" i="2"/>
  <c r="E108" i="2"/>
  <c r="D108" i="2"/>
  <c r="C108" i="2"/>
  <c r="B108" i="2"/>
  <c r="H94" i="2"/>
  <c r="G94" i="2"/>
  <c r="F94" i="2"/>
  <c r="E94" i="2"/>
  <c r="D94" i="2"/>
  <c r="C94" i="2"/>
  <c r="B94" i="2"/>
  <c r="H80" i="2"/>
  <c r="G80" i="2"/>
  <c r="F80" i="2"/>
  <c r="E80" i="2"/>
  <c r="D80" i="2"/>
  <c r="C80" i="2"/>
  <c r="B80" i="2"/>
  <c r="H5" i="2"/>
  <c r="G5" i="2"/>
  <c r="F5" i="2"/>
  <c r="E5" i="2"/>
  <c r="D5" i="2"/>
  <c r="C5" i="2"/>
  <c r="B5" i="2"/>
  <c r="C4" i="3" l="1"/>
  <c r="A4" i="1" s="1"/>
  <c r="A14" i="1"/>
  <c r="B657" i="2"/>
  <c r="A718" i="2"/>
  <c r="A720" i="2"/>
  <c r="A719" i="2"/>
  <c r="B235" i="2"/>
  <c r="A16" i="1" s="1"/>
  <c r="B243" i="2"/>
  <c r="B229" i="2"/>
  <c r="B17" i="4"/>
  <c r="B16" i="4"/>
  <c r="B15" i="4"/>
  <c r="B22" i="4"/>
  <c r="B476" i="2"/>
  <c r="C21" i="4"/>
  <c r="A18" i="1"/>
  <c r="A17" i="1"/>
  <c r="A26" i="1"/>
  <c r="A38" i="1"/>
  <c r="B627" i="2"/>
  <c r="B599" i="2"/>
  <c r="B571" i="2"/>
  <c r="B543" i="2"/>
  <c r="B515" i="2"/>
  <c r="B626" i="2"/>
  <c r="B598" i="2"/>
  <c r="B570" i="2"/>
  <c r="B542" i="2"/>
  <c r="B514" i="2"/>
  <c r="B448" i="2"/>
  <c r="B434" i="2"/>
  <c r="B658" i="2"/>
  <c r="A35" i="1"/>
  <c r="B35" i="1" l="1"/>
  <c r="B644" i="2"/>
  <c r="B630" i="2"/>
  <c r="B546" i="2"/>
  <c r="B462" i="2"/>
  <c r="B420" i="2"/>
  <c r="B285" i="2"/>
  <c r="B738" i="2" l="1"/>
  <c r="B685" i="2" s="1"/>
  <c r="B720" i="2" l="1"/>
  <c r="B461" i="2"/>
  <c r="B454" i="2" s="1"/>
  <c r="A28" i="1" s="1"/>
  <c r="B475" i="2"/>
  <c r="B468" i="2" s="1"/>
  <c r="B719" i="2"/>
  <c r="B686" i="2"/>
  <c r="B664" i="2" s="1"/>
  <c r="B718" i="2"/>
  <c r="B687" i="2" l="1"/>
  <c r="A36" i="1"/>
  <c r="B717" i="2"/>
  <c r="A30" i="1"/>
  <c r="A29" i="1"/>
  <c r="B393" i="2" l="1"/>
  <c r="E4" i="3" l="1"/>
  <c r="A25" i="1" l="1"/>
  <c r="K744" i="2" l="1"/>
  <c r="B706" i="2" l="1"/>
  <c r="B726" i="2"/>
  <c r="B692" i="2"/>
  <c r="B672" i="2"/>
  <c r="B616" i="2"/>
  <c r="B602" i="2" l="1"/>
  <c r="B588" i="2"/>
  <c r="B574" i="2"/>
  <c r="B532" i="2"/>
  <c r="B518" i="2"/>
  <c r="B504" i="2"/>
  <c r="B382" i="2"/>
  <c r="B271" i="2"/>
  <c r="B257" i="2"/>
  <c r="B215" i="2"/>
  <c r="B201" i="2"/>
  <c r="B187" i="2"/>
  <c r="B173" i="2"/>
  <c r="B159" i="2"/>
  <c r="B145" i="2"/>
  <c r="B131" i="2"/>
  <c r="B117" i="2"/>
  <c r="B103" i="2"/>
  <c r="B89" i="2"/>
  <c r="B14" i="2"/>
  <c r="B406" i="2"/>
  <c r="B369" i="2"/>
  <c r="B355" i="2"/>
  <c r="B341" i="2"/>
  <c r="B327" i="2"/>
  <c r="B313" i="2"/>
  <c r="B299" i="2"/>
  <c r="B560" i="2"/>
  <c r="A34" i="1" l="1"/>
  <c r="A32" i="1" l="1"/>
  <c r="A31" i="1"/>
  <c r="A37" i="1" l="1"/>
  <c r="A33" i="1" l="1"/>
  <c r="B721" i="2" l="1"/>
  <c r="A39" i="1" s="1"/>
</calcChain>
</file>

<file path=xl/sharedStrings.xml><?xml version="1.0" encoding="utf-8"?>
<sst xmlns="http://schemas.openxmlformats.org/spreadsheetml/2006/main" count="2173" uniqueCount="395">
  <si>
    <t>Employee share scheme calculator - Cell coordinates - Whole calculator: A2:B39, Introduction: A2:B19, Entry: A20:B35, Guidance: A36:B37, Results: A38:B39</t>
  </si>
  <si>
    <t>End of row</t>
  </si>
  <si>
    <t>Australian Taxation Office logo</t>
  </si>
  <si>
    <t>• Things to know</t>
  </si>
  <si>
    <t xml:space="preserve">• Enter your information </t>
  </si>
  <si>
    <t>• Information entry guidance</t>
  </si>
  <si>
    <t>• Result</t>
  </si>
  <si>
    <r>
      <t xml:space="preserve">• you show an amount at </t>
    </r>
    <r>
      <rPr>
        <b/>
        <sz val="11"/>
        <rFont val="Arial"/>
        <family val="2"/>
      </rPr>
      <t>Discount from taxed-upfront schemes – eligible for reduction</t>
    </r>
    <r>
      <rPr>
        <sz val="11"/>
        <rFont val="Arial"/>
        <family val="2"/>
      </rPr>
      <t>, and</t>
    </r>
  </si>
  <si>
    <r>
      <rPr>
        <b/>
        <sz val="11"/>
        <color theme="1"/>
        <rFont val="Arial"/>
        <family val="2"/>
      </rPr>
      <t xml:space="preserve">Note: </t>
    </r>
    <r>
      <rPr>
        <sz val="11"/>
        <color theme="1"/>
        <rFont val="Arial"/>
        <family val="2"/>
      </rPr>
      <t>The results of the calculator are based on the information you provide at the time of calculation. You should use these results as an estimate and for guidance purposes only.</t>
    </r>
  </si>
  <si>
    <r>
      <t xml:space="preserve">• All fields marked with an asterix (*) </t>
    </r>
    <r>
      <rPr>
        <b/>
        <sz val="11"/>
        <rFont val="Arial"/>
        <family val="2"/>
      </rPr>
      <t>must</t>
    </r>
    <r>
      <rPr>
        <sz val="11"/>
        <rFont val="Arial"/>
        <family val="2"/>
      </rPr>
      <t xml:space="preserve"> be completed or we can't work out your deduction.</t>
    </r>
  </si>
  <si>
    <r>
      <t xml:space="preserve">• Check the </t>
    </r>
    <r>
      <rPr>
        <b/>
        <sz val="11"/>
        <rFont val="Arial"/>
        <family val="2"/>
      </rPr>
      <t>Information entry guidance</t>
    </r>
    <r>
      <rPr>
        <sz val="11"/>
        <rFont val="Arial"/>
        <family val="2"/>
      </rPr>
      <t xml:space="preserve"> section below for help.</t>
    </r>
  </si>
  <si>
    <t>- Select -</t>
  </si>
  <si>
    <t>End of calculator</t>
  </si>
  <si>
    <r>
      <t xml:space="preserve">Version Control &amp; About this workbook </t>
    </r>
    <r>
      <rPr>
        <sz val="11"/>
        <color rgb="FF3844CA"/>
        <rFont val="Arial"/>
        <family val="2"/>
      </rPr>
      <t>(Hidden from users)</t>
    </r>
  </si>
  <si>
    <t xml:space="preserve">For full details refer to </t>
  </si>
  <si>
    <t>Version control</t>
  </si>
  <si>
    <t>Current version no</t>
  </si>
  <si>
    <t>Date</t>
  </si>
  <si>
    <t>Product Manager/s</t>
  </si>
  <si>
    <t>JT</t>
  </si>
  <si>
    <t>ST</t>
  </si>
  <si>
    <t>Acceptance</t>
  </si>
  <si>
    <t>Technical Clearance</t>
  </si>
  <si>
    <t>Name</t>
  </si>
  <si>
    <t>Position</t>
  </si>
  <si>
    <t>Accepted 2022 SharePoint version</t>
  </si>
  <si>
    <t>AL</t>
  </si>
  <si>
    <t>TaxTime and Clearances Coordinator, TLA, I&amp;I</t>
  </si>
  <si>
    <t>V 0.1</t>
  </si>
  <si>
    <t>Product owner approval</t>
  </si>
  <si>
    <t>Assistant Director, Online Products</t>
  </si>
  <si>
    <t>Version Control</t>
  </si>
  <si>
    <t>Version</t>
  </si>
  <si>
    <t>Revision Date</t>
  </si>
  <si>
    <t>Author</t>
  </si>
  <si>
    <t>Summary of change</t>
  </si>
  <si>
    <t>SC</t>
  </si>
  <si>
    <t>Branched from 3 step version aligned to current instructions to a 2 step version</t>
  </si>
  <si>
    <t>2022 baseline (following update of version control and minor wording updates for consistency)</t>
  </si>
  <si>
    <t>Update to add the 2022-23 year including update of a data validation range and a look up table.</t>
  </si>
  <si>
    <t>Update to add the 2023-24 year including update of a data validation range and a look up table.</t>
  </si>
  <si>
    <t>Update UX to meet corporate requirements and to add the 2024-25 year including update of a data validation range and a look up table.</t>
  </si>
  <si>
    <t>VB</t>
  </si>
  <si>
    <t>Update to add 2025-26 yr &amp; included feedback from IND Web content management &amp; Content experience</t>
  </si>
  <si>
    <t>About this workbook</t>
  </si>
  <si>
    <t>Sheet</t>
  </si>
  <si>
    <t>Element</t>
  </si>
  <si>
    <t>Purpose</t>
  </si>
  <si>
    <t>Primary Audience</t>
  </si>
  <si>
    <t>ESS adjustment</t>
  </si>
  <si>
    <t>Introduction</t>
  </si>
  <si>
    <t>UX - Explain worksheet purpose and provide background</t>
  </si>
  <si>
    <t>Users</t>
  </si>
  <si>
    <t>Enter your information</t>
  </si>
  <si>
    <t>Prompts and enables data entry to enable calculation</t>
  </si>
  <si>
    <t>Information entry guidance</t>
  </si>
  <si>
    <t>Provides guidance on missing and excess data</t>
  </si>
  <si>
    <t>Result</t>
  </si>
  <si>
    <t>Provide and explain result</t>
  </si>
  <si>
    <t>Version Control and About</t>
  </si>
  <si>
    <t>Track version, clearance and approval</t>
  </si>
  <si>
    <t>ATO staff
(Hidden from users)</t>
  </si>
  <si>
    <t>Provide overview and understanding of workbook elements</t>
  </si>
  <si>
    <t>Reference module</t>
  </si>
  <si>
    <t>Reference table to store commonly used references</t>
  </si>
  <si>
    <t>Manage background calculation and presentation</t>
  </si>
  <si>
    <t>Testing module</t>
  </si>
  <si>
    <t>Test table</t>
  </si>
  <si>
    <t>Aid testing, validation and clearance</t>
  </si>
  <si>
    <t>Handy links</t>
  </si>
  <si>
    <t>myTax25 Employee share schemes</t>
  </si>
  <si>
    <t>Q12 Employee share schemes 2025</t>
  </si>
  <si>
    <r>
      <t xml:space="preserve">Reference Module </t>
    </r>
    <r>
      <rPr>
        <sz val="11"/>
        <color rgb="FF3844CA"/>
        <rFont val="Arial"/>
        <family val="2"/>
      </rPr>
      <t>(Hidden from users)</t>
    </r>
  </si>
  <si>
    <t>Filter</t>
  </si>
  <si>
    <t>Comments</t>
  </si>
  <si>
    <t>Style Format look-up table</t>
  </si>
  <si>
    <t>N/A</t>
  </si>
  <si>
    <t>Style</t>
  </si>
  <si>
    <t>Font</t>
  </si>
  <si>
    <t>T-face</t>
  </si>
  <si>
    <t>Font size</t>
  </si>
  <si>
    <t>Row height</t>
  </si>
  <si>
    <t>Text col</t>
  </si>
  <si>
    <t>BG col</t>
  </si>
  <si>
    <t>Just</t>
  </si>
  <si>
    <t>Cell A1</t>
  </si>
  <si>
    <t>UX section co-ordinates</t>
  </si>
  <si>
    <t>ATO Logo</t>
  </si>
  <si>
    <t>Type:</t>
  </si>
  <si>
    <t>Hidden text for VI users</t>
  </si>
  <si>
    <t>Calculated value</t>
  </si>
  <si>
    <t>Arial</t>
  </si>
  <si>
    <t>Dependant</t>
  </si>
  <si>
    <t>Black</t>
  </si>
  <si>
    <t>White</t>
  </si>
  <si>
    <t>Left</t>
  </si>
  <si>
    <t xml:space="preserve">Data entry </t>
  </si>
  <si>
    <t>Normal</t>
  </si>
  <si>
    <t>Light grey</t>
  </si>
  <si>
    <t>Right</t>
  </si>
  <si>
    <t>Label:</t>
  </si>
  <si>
    <t>Employee share scheme calculator - Cell coordinates</t>
  </si>
  <si>
    <t>Value:</t>
  </si>
  <si>
    <t>Detailed calculation</t>
  </si>
  <si>
    <t>Length:</t>
  </si>
  <si>
    <t>Unlimited</t>
  </si>
  <si>
    <r>
      <t xml:space="preserve">Fixed free form text in the format of: [element: upper left cell limit: lower right cell limit,].
</t>
    </r>
    <r>
      <rPr>
        <i/>
        <sz val="11"/>
        <color theme="1"/>
        <rFont val="Arial"/>
        <family val="2"/>
      </rPr>
      <t>[Example:</t>
    </r>
    <r>
      <rPr>
        <sz val="11"/>
        <color theme="1"/>
        <rFont val="Arial"/>
        <family val="2"/>
      </rPr>
      <t xml:space="preserve"> Worksheet: A2:B39, Introduction: A2:B16,] </t>
    </r>
  </si>
  <si>
    <t>Hyperlink</t>
  </si>
  <si>
    <t>Underlined</t>
  </si>
  <si>
    <t>Blue</t>
  </si>
  <si>
    <t>ParamMin:</t>
  </si>
  <si>
    <t>Paragraph leader</t>
  </si>
  <si>
    <t>ParamMax</t>
  </si>
  <si>
    <t>Paragraph leader - 2 rows</t>
  </si>
  <si>
    <t>Bold</t>
  </si>
  <si>
    <t>Error</t>
  </si>
  <si>
    <t>Paragraph leader - highlighted</t>
  </si>
  <si>
    <t>Calc</t>
  </si>
  <si>
    <t>Regular text</t>
  </si>
  <si>
    <t>User access when protected?</t>
  </si>
  <si>
    <t>Regular text - 2 rows</t>
  </si>
  <si>
    <t>Notes:</t>
  </si>
  <si>
    <t xml:space="preserve">Contains the cell coordinates of the UX worksheet and sections to allow VI users to readily locate the required elements of the worksheet. </t>
  </si>
  <si>
    <t>Regular text - 3 rows</t>
  </si>
  <si>
    <t>Regular text - in table - 1 row</t>
  </si>
  <si>
    <t>Cell A2</t>
  </si>
  <si>
    <t>Regular text - in table - 2 rows</t>
  </si>
  <si>
    <t>Regular text - in table - 3 rows</t>
  </si>
  <si>
    <t>Regular text - in table - 4 rows</t>
  </si>
  <si>
    <t>Space for ATO label</t>
  </si>
  <si>
    <t>Regular text - in table - dependent</t>
  </si>
  <si>
    <t>Section header</t>
  </si>
  <si>
    <t>Section header - 2 rows</t>
  </si>
  <si>
    <t>Text</t>
  </si>
  <si>
    <t>Table header</t>
  </si>
  <si>
    <t>ParaMin:</t>
  </si>
  <si>
    <t>N/a</t>
  </si>
  <si>
    <t>Table header - 2</t>
  </si>
  <si>
    <t>Light Sky blue</t>
  </si>
  <si>
    <t>ParaMax:</t>
  </si>
  <si>
    <t>Version number</t>
  </si>
  <si>
    <t>Error:</t>
  </si>
  <si>
    <t>Worksheet header - 1 row</t>
  </si>
  <si>
    <t>Calc:</t>
  </si>
  <si>
    <t>Worksheet header - 2 rows</t>
  </si>
  <si>
    <t>User access when protected?:</t>
  </si>
  <si>
    <t>Just empty space to place the logo</t>
  </si>
  <si>
    <t>Filter Values</t>
  </si>
  <si>
    <t>Addition</t>
  </si>
  <si>
    <t>Cell A3</t>
  </si>
  <si>
    <t>Worksheet header</t>
  </si>
  <si>
    <t>Tech Clearance</t>
  </si>
  <si>
    <t>Format change</t>
  </si>
  <si>
    <t>Tech Clearance - Content change</t>
  </si>
  <si>
    <t xml:space="preserve">Preference is to limit to a single row of cells without wrapping - but not always possible. </t>
  </si>
  <si>
    <t>Dynamic text - see calculation below</t>
  </si>
  <si>
    <t>Year equals Select</t>
  </si>
  <si>
    <t>Employee share scheme (ESS) – adjustment</t>
  </si>
  <si>
    <t>Year is not equal to Select</t>
  </si>
  <si>
    <t>PataMin:</t>
  </si>
  <si>
    <t>Dynamic text to provide a worksheet header to match the year selection.</t>
  </si>
  <si>
    <t>Cell A4</t>
  </si>
  <si>
    <t>Employee share scheme ((ESS) - adjustment</t>
  </si>
  <si>
    <t xml:space="preserve">Limited to the capacity of a single merged row of cells on the left and row shared with the calculated date on the right. </t>
  </si>
  <si>
    <t>Fixed text</t>
  </si>
  <si>
    <t>Dynamic text to provide the version number from the Version control and about sheet.</t>
  </si>
  <si>
    <t>Cell B4</t>
  </si>
  <si>
    <t>Calculated date</t>
  </si>
  <si>
    <t xml:space="preserve">Limited to the capacity of a single merged row of cells on the right and row shared with the version number on the left. </t>
  </si>
  <si>
    <t>Dynamic - see notes</t>
  </si>
  <si>
    <t>Dynamic to automatically display today's date.</t>
  </si>
  <si>
    <t>Cell A5</t>
  </si>
  <si>
    <t>Standard navigation instructions - Paragraph leader</t>
  </si>
  <si>
    <t>Label (&amp; control cell):</t>
  </si>
  <si>
    <t>Navigation instructions</t>
  </si>
  <si>
    <t>When navigating around this tool, you can use the:</t>
  </si>
  <si>
    <t xml:space="preserve">Limited to the capacity of a single row of merged cells </t>
  </si>
  <si>
    <t>ParamMax:</t>
  </si>
  <si>
    <t>Fixed instructional text.</t>
  </si>
  <si>
    <t>Cell A6</t>
  </si>
  <si>
    <t>Standard navigation instructions - regular text</t>
  </si>
  <si>
    <t>• arrow keys move to all cells</t>
  </si>
  <si>
    <t xml:space="preserve">Limited to the capacity of a single row of merged cells. </t>
  </si>
  <si>
    <t>Cell A7</t>
  </si>
  <si>
    <t>• tab keys to move to the data entry cells only.</t>
  </si>
  <si>
    <t xml:space="preserve">Limited to the capacity of a single row of cells without wrapping or merging. </t>
  </si>
  <si>
    <t>Cell A8</t>
  </si>
  <si>
    <t>Standard navigation instructions - paragraph leader</t>
  </si>
  <si>
    <t>This calculator has 4 sections. Use the links below to go to each section.</t>
  </si>
  <si>
    <t>Cell A9</t>
  </si>
  <si>
    <t>Standard navigation instructions - link</t>
  </si>
  <si>
    <t>Hyperlink in ESS - adjustment sheet</t>
  </si>
  <si>
    <t xml:space="preserve">Limited to the capacity of a single row of cells merged cells. </t>
  </si>
  <si>
    <t>Hyperlink contained in ESS - adjustment sheet to aid easy navigatiob to the Things to know section.</t>
  </si>
  <si>
    <t>Cell A10</t>
  </si>
  <si>
    <t>Link to Enter information section</t>
  </si>
  <si>
    <t>• Enter your information</t>
  </si>
  <si>
    <t>Hyperlink contained in the ESS - adjustment sheet to aid easy navgation to the section to where users enter their information.</t>
  </si>
  <si>
    <t>Cell A11</t>
  </si>
  <si>
    <t>Link to Information entry guidance section</t>
  </si>
  <si>
    <t>Hyperlink contained in ESS - adjustment sheet to aid easy navgation to the section providing user guidance on field entries</t>
  </si>
  <si>
    <t>Cell A12</t>
  </si>
  <si>
    <t>Link to Result section</t>
  </si>
  <si>
    <t>Hyperlink contained in the ESS - adjustment sheet to aid easy navigation to the section providing the result of the calculation.</t>
  </si>
  <si>
    <t>Cell A13</t>
  </si>
  <si>
    <t>Things to know - Header</t>
  </si>
  <si>
    <t>Things to know- header</t>
  </si>
  <si>
    <t>Things to know</t>
  </si>
  <si>
    <t>Cell A14</t>
  </si>
  <si>
    <t>Things to know - regular text</t>
  </si>
  <si>
    <t>Limited to the capacity of two lines of text due to row height.</t>
  </si>
  <si>
    <t>Cell A15</t>
  </si>
  <si>
    <t>• you show an amount at Discount from taxed-upfront schemes – eligible for reduction, and</t>
  </si>
  <si>
    <r>
      <t>Fixed instructional text - link</t>
    </r>
    <r>
      <rPr>
        <b/>
        <sz val="11"/>
        <color theme="1"/>
        <rFont val="Arial"/>
        <family val="2"/>
      </rPr>
      <t>ed back to the Reference module as mixed formatting is required.</t>
    </r>
  </si>
  <si>
    <t>Cell A16</t>
  </si>
  <si>
    <t>Cell A17</t>
  </si>
  <si>
    <t>Based on the information you provide, myTax calculates the ESS adjustment for you.  If eligible, this adjustment is shown in myTax at the ‘Other income’ label in the Employee share schemes section.</t>
  </si>
  <si>
    <t>Cell A18</t>
  </si>
  <si>
    <t>This calculator shows you how myTax works this out. To see the same result as myTax, ensure that you enter the same information into this calculator.</t>
  </si>
  <si>
    <t>Cell A19</t>
  </si>
  <si>
    <t>Note: The results of the calculator are based on the information you provide at the time of calculation. You should use these results as an estimate and for guidance purposes only.</t>
  </si>
  <si>
    <r>
      <t xml:space="preserve">Fixed instructional text </t>
    </r>
    <r>
      <rPr>
        <b/>
        <sz val="11"/>
        <color theme="1"/>
        <rFont val="Arial"/>
        <family val="2"/>
      </rPr>
      <t>required for all excel calculators</t>
    </r>
  </si>
  <si>
    <t>Cell A20</t>
  </si>
  <si>
    <t>Enter information - Header</t>
  </si>
  <si>
    <t xml:space="preserve">Enter your information </t>
  </si>
  <si>
    <t xml:space="preserve">Limited to the capacity of two rows of text in a merged row of cells. </t>
  </si>
  <si>
    <t>Cell A21</t>
  </si>
  <si>
    <t>Enter information - Mandatory fields - Paragraph leader  - highlighted</t>
  </si>
  <si>
    <t>Mandatory field - Paragraph leader</t>
  </si>
  <si>
    <t>Complete this section with your employee share scheme information.</t>
  </si>
  <si>
    <t>Cell A22</t>
  </si>
  <si>
    <t>Enter information - Mandatory fields - instructions</t>
  </si>
  <si>
    <t>Instruction - Mandatory fields</t>
  </si>
  <si>
    <r>
      <t xml:space="preserve">• All fields marked with asteris (*)  </t>
    </r>
    <r>
      <rPr>
        <b/>
        <sz val="11"/>
        <rFont val="Arial"/>
        <family val="2"/>
      </rPr>
      <t>must</t>
    </r>
    <r>
      <rPr>
        <sz val="11"/>
        <rFont val="Arial"/>
        <family val="2"/>
      </rPr>
      <t xml:space="preserve"> be completed or we can't work out your deduction.</t>
    </r>
  </si>
  <si>
    <t>Cell A23</t>
  </si>
  <si>
    <t>Enter information - Guidance instructions</t>
  </si>
  <si>
    <t>Mandatory fields - instructions</t>
  </si>
  <si>
    <t>• Check the Information entry guidance section below the Enter table for help.</t>
  </si>
  <si>
    <t>Fixed instructional text - not linked back to the Reference module as mixed formatting is required..</t>
  </si>
  <si>
    <t>Cell A24</t>
  </si>
  <si>
    <t>Enter information - Description</t>
  </si>
  <si>
    <t>Description</t>
  </si>
  <si>
    <t>Table header for Description in data entry table</t>
  </si>
  <si>
    <t>Cell B24</t>
  </si>
  <si>
    <t>Enter information - Value</t>
  </si>
  <si>
    <t>Value</t>
  </si>
  <si>
    <t>Table header for Value in data entry table</t>
  </si>
  <si>
    <t>Cell A25</t>
  </si>
  <si>
    <t>Enter information - Prompt - What year would you like to calculate your ESS adjustment for?</t>
  </si>
  <si>
    <t>Enter information - Prompt - What year would you like to calculate your ESS adjustment for? - section header</t>
  </si>
  <si>
    <t>Which income year would you like to calculate your ESS adjustment for? *</t>
  </si>
  <si>
    <t xml:space="preserve">Limited to the capacity of two rows of text. </t>
  </si>
  <si>
    <t>Row label for calculation year</t>
  </si>
  <si>
    <t>Cell B25</t>
  </si>
  <si>
    <t>Enter information - Data selection - Year</t>
  </si>
  <si>
    <t>Select - What year would you like to calculate your ESS adjustment for?</t>
  </si>
  <si>
    <t xml:space="preserve">Defined in dropdown list. </t>
  </si>
  <si>
    <t>Data validation dropdown list</t>
  </si>
  <si>
    <t>List:</t>
  </si>
  <si>
    <t>2025–26</t>
  </si>
  <si>
    <t>2024–25</t>
  </si>
  <si>
    <t>2023–24</t>
  </si>
  <si>
    <t>2022–23</t>
  </si>
  <si>
    <t>2021–22</t>
  </si>
  <si>
    <t>2020–21</t>
  </si>
  <si>
    <t>2019–20</t>
  </si>
  <si>
    <t>2018–19</t>
  </si>
  <si>
    <t>Used to populate year into dynamic text. '-Select-' drawn from Reference cells.</t>
  </si>
  <si>
    <t>Cell A26</t>
  </si>
  <si>
    <t>Data entry instructions - regular text</t>
  </si>
  <si>
    <t>•  Select an option from the drop-down box.</t>
  </si>
  <si>
    <t>Cell A27</t>
  </si>
  <si>
    <t>Enter information - Prompt - Step 1 - How much was your amount</t>
  </si>
  <si>
    <t>Step 1 – What is the amount shown on your ESS statement at 'Discount from taxed-upfront schemes – eligible for reduction?'*</t>
  </si>
  <si>
    <t>Defined in control cell but limited to the capacity of a single row of cells without wrapping or merging.</t>
  </si>
  <si>
    <t>No</t>
  </si>
  <si>
    <t>Prompt for data entry for How much was your amount at Discount from taxed-upfront schemes - eligible for reduction</t>
  </si>
  <si>
    <t>Cell B27</t>
  </si>
  <si>
    <t>Enter information - Data entry - Step 1 - How much was your amount</t>
  </si>
  <si>
    <t>Data entry - Step 1 - How much was your amount at Discount from taxed-upfront schemes - eligible for reduction?</t>
  </si>
  <si>
    <t>9 characters including decimal</t>
  </si>
  <si>
    <t>Numeric</t>
  </si>
  <si>
    <t>Error message needs is adjusted via data validation in cell in ESS - adjustment sheet.</t>
  </si>
  <si>
    <t>Numerical data entry by user</t>
  </si>
  <si>
    <t>Cell A28</t>
  </si>
  <si>
    <t>Enter information - Prompt - Step 2 – Calculate the total of the following amounts from your tax return for the year.</t>
  </si>
  <si>
    <t>Dynamic</t>
  </si>
  <si>
    <t>Dynamic row label for Step 2 - Calculate the total of the following amounts from your tax return for the year.  Year is dynamic reflecting selection at What year would you like to calculate your ESS adjustment for?</t>
  </si>
  <si>
    <t>Cell A29</t>
  </si>
  <si>
    <t>Enter information - Prompt - Taxable income</t>
  </si>
  <si>
    <t>Prompt for data entry for Taxable income</t>
  </si>
  <si>
    <t>Cell B29</t>
  </si>
  <si>
    <t>Enter information - Data entry - Taxable income</t>
  </si>
  <si>
    <t>Data entry - Taxable income</t>
  </si>
  <si>
    <t>Error message is adjusted via data validation in cell ESS - adjustment sheet</t>
  </si>
  <si>
    <t>Cell A30</t>
  </si>
  <si>
    <t>Enter information - Prompt - Total reportable fringe benefits amounts</t>
  </si>
  <si>
    <t>Total reportable fringe benefits amounts</t>
  </si>
  <si>
    <t>Prompt for data entry for Total reportable fringe benefits amounts</t>
  </si>
  <si>
    <t>Cell B30</t>
  </si>
  <si>
    <t>Enter information - Data entry - Total reportable fringe benefits amounts</t>
  </si>
  <si>
    <t>Data entry - Total reportable fringe benefits amount</t>
  </si>
  <si>
    <t>Error message is adjusted via data validation in cell in ESS - adjustment sheet.</t>
  </si>
  <si>
    <t>Cell A31</t>
  </si>
  <si>
    <t>Enter information - Prompt - Total reportable employer superannuation contributions</t>
  </si>
  <si>
    <t>Total reportable employer superannuation contributions</t>
  </si>
  <si>
    <t>Prompt for data entry for Total reportable employer superannuation contributions</t>
  </si>
  <si>
    <t>Cell B31</t>
  </si>
  <si>
    <t>Enter information - Data entry - Total reportable employer superannuation contributions</t>
  </si>
  <si>
    <t>Data entry - Total reportable employer superannuation contribution</t>
  </si>
  <si>
    <t>Cell A32</t>
  </si>
  <si>
    <t>Enter information - Prompt - Net financial investment loss</t>
  </si>
  <si>
    <t>Net financial investment loss</t>
  </si>
  <si>
    <t>Prompt for data entry for Net financial investment loss</t>
  </si>
  <si>
    <t>Cell B32</t>
  </si>
  <si>
    <t>Enter information - Data entry - Net financial investment loss</t>
  </si>
  <si>
    <t>Data entry - Net financial investment loss</t>
  </si>
  <si>
    <t>Cell A33</t>
  </si>
  <si>
    <t>Enter information - Prompt - Net rental property loss</t>
  </si>
  <si>
    <t>Label and control cell:</t>
  </si>
  <si>
    <t>Net rental property loss</t>
  </si>
  <si>
    <t>Prompt for data entry for Net rental property loss</t>
  </si>
  <si>
    <t>Cell B33</t>
  </si>
  <si>
    <t>Enter information - Data entry - Net rental property loss</t>
  </si>
  <si>
    <t>Data entry - Net rental property loss</t>
  </si>
  <si>
    <t>Cell A34</t>
  </si>
  <si>
    <t>Enter information - Prompt - Deductible personal superannuation contributions</t>
  </si>
  <si>
    <t>Deductible personal superannuation contributions</t>
  </si>
  <si>
    <t>Prompt for data entry for Deductible personal superannuation contributions</t>
  </si>
  <si>
    <t>Cell B34</t>
  </si>
  <si>
    <t>Enter information - Data entry - Deductible personal superannuation contributions</t>
  </si>
  <si>
    <t>Data entry - Deductible personal superannuation contributions</t>
  </si>
  <si>
    <t>Error message  is adjusted via data validation in cell in ESS - adjustment sheet.</t>
  </si>
  <si>
    <t>Cell A35</t>
  </si>
  <si>
    <t>Table summary - Total</t>
  </si>
  <si>
    <t>Total calculated income at Step 2</t>
  </si>
  <si>
    <t>Cell B35</t>
  </si>
  <si>
    <t>Table Summary - calculation</t>
  </si>
  <si>
    <t>Calculation</t>
  </si>
  <si>
    <t>Calculated result of inputs in Step 2 - Calculate the total of the following amounts from your tax return for the year</t>
  </si>
  <si>
    <t>Cell A36</t>
  </si>
  <si>
    <t>Guidance on field entries - Header</t>
  </si>
  <si>
    <t>Cell A37</t>
  </si>
  <si>
    <t>Information entry  guidance  - advice - calculated field</t>
  </si>
  <si>
    <t>Information entry guidance – Check here for messages on your entries</t>
  </si>
  <si>
    <t>See advisory content below.</t>
  </si>
  <si>
    <t>Dynamic text</t>
  </si>
  <si>
    <t>1) Fields complete:</t>
  </si>
  <si>
    <t>You have completed all required fields.</t>
  </si>
  <si>
    <t>2) Income year not selected</t>
  </si>
  <si>
    <t>You haven't selected income year from the drop-down</t>
  </si>
  <si>
    <t>3) Step 1 not completed</t>
  </si>
  <si>
    <t>You haven't completed Step 1 – Amount at Discount from taxed-upfront schemes – eligible for reduction</t>
  </si>
  <si>
    <t>4) Step 2 not completed</t>
  </si>
  <si>
    <t>Control for content:</t>
  </si>
  <si>
    <t>Fields not complete indicator:</t>
  </si>
  <si>
    <t>B731</t>
  </si>
  <si>
    <r>
      <t xml:space="preserve">Dynamic advisory text assist the client to correctly complete the data entry.  The messages reflect the data combinations entered into Cells B24, B26, B34 and B35.  Options are:
1) A Year is chosen and both Step 1 and Step 2 Taxable income have values above zero so the 'Completed all mandatory fields and good to go' message displays.  </t>
    </r>
    <r>
      <rPr>
        <b/>
        <sz val="11"/>
        <color theme="1"/>
        <rFont val="Arial"/>
        <family val="2"/>
      </rPr>
      <t>Note:</t>
    </r>
    <r>
      <rPr>
        <sz val="11"/>
        <color theme="1"/>
        <rFont val="Arial"/>
        <family val="2"/>
      </rPr>
      <t xml:space="preserve"> B30 to B34 are not mandatory so these can be zero or nul without impacting guidance messages or result.
2) A Year is chosen, there is Step 1 and/or Step 2 are zero so the 'If you have amounts to enter in the fields marked with an * at Step 1 or Step 2, please enter them.' guidance message is displayed.
3) Data entry incomplete message as one of the three mandatory inputs are missing - Year is '- Select -' or null, Step 1 is null or Step 2 - Taxable income is null.
The source cell is highlighted with blue shading and reflected in the control for content which is also highlighted with blue shading.</t>
    </r>
  </si>
  <si>
    <t>Cell A38</t>
  </si>
  <si>
    <t>Results - Header</t>
  </si>
  <si>
    <t>Cell A39</t>
  </si>
  <si>
    <t>Results</t>
  </si>
  <si>
    <t>Guidance on field entries - Check here for messages on your entries</t>
  </si>
  <si>
    <t>See results content below.</t>
  </si>
  <si>
    <r>
      <rPr>
        <b/>
        <sz val="11"/>
        <color theme="1"/>
        <rFont val="Arial"/>
        <family val="2"/>
      </rPr>
      <t>1.</t>
    </r>
    <r>
      <rPr>
        <sz val="11"/>
        <color theme="1"/>
        <rFont val="Arial"/>
        <family val="2"/>
      </rPr>
      <t xml:space="preserve"> Data entry incomplete message.</t>
    </r>
  </si>
  <si>
    <t>An ESS adjustment can't be calculated – see Information entry guidance above.</t>
  </si>
  <si>
    <r>
      <rPr>
        <b/>
        <sz val="11"/>
        <color theme="1"/>
        <rFont val="Arial"/>
        <family val="2"/>
      </rPr>
      <t>2.</t>
    </r>
    <r>
      <rPr>
        <sz val="11"/>
        <color theme="1"/>
        <rFont val="Arial"/>
        <family val="2"/>
      </rPr>
      <t xml:space="preserve"> Data entry complete so chooses between 2.1 , 2.2 and 2.3 based on the criteria in Col A below.
</t>
    </r>
    <r>
      <rPr>
        <b/>
        <sz val="11"/>
        <color theme="1"/>
        <rFont val="Arial"/>
        <family val="2"/>
      </rPr>
      <t>Note:</t>
    </r>
    <r>
      <rPr>
        <sz val="11"/>
        <color theme="1"/>
        <rFont val="Arial"/>
        <family val="2"/>
      </rPr>
      <t xml:space="preserve"> The chosen cell turns pale yellow.</t>
    </r>
  </si>
  <si>
    <t>3. Chooses between 1 and 2 depending on completeness of data entry.</t>
  </si>
  <si>
    <t>B767</t>
  </si>
  <si>
    <t>Dynamic text advising the amount of the adjustment or that it cannot be calculated.  Options are:</t>
  </si>
  <si>
    <t>1. Data entry incomplete message.</t>
  </si>
  <si>
    <t>2.1 Not entitled to an ESS adjustment as income is too high.</t>
  </si>
  <si>
    <t>2.2 Entitled to an ESS adjustment equal to the value of the full 'Discount from taxed-upfront schemes - eligible for reduction' amount as the discount amount and income are within the applicable thresholds.</t>
  </si>
  <si>
    <t>2.3 Entitled to an ESS adjustment equal to the discount threshold value as the 'Discount from taxed-upfront schemes - eligible for reduction' amount is above as the discount threshold and income is within the income threshold.</t>
  </si>
  <si>
    <t>The source cell is highlighted with blue shading and reflected in the control for content which is also highlighted with blue shading. If triggered, the feeder cell for 2 is also highlighted with pale yellow shading for easy traceability.</t>
  </si>
  <si>
    <t>Data parameters and reference table</t>
  </si>
  <si>
    <t>Total income cut-off threshold</t>
  </si>
  <si>
    <t>Maximum ESS adjustment threshold</t>
  </si>
  <si>
    <t>Selected year</t>
  </si>
  <si>
    <t>Default for Year and Yes/No selections</t>
  </si>
  <si>
    <t>Total Rows:</t>
  </si>
  <si>
    <t>Rows suggested for Tech clearance review:</t>
  </si>
  <si>
    <t>% for suggested review:</t>
  </si>
  <si>
    <r>
      <t>Test module</t>
    </r>
    <r>
      <rPr>
        <b/>
        <sz val="12"/>
        <color rgb="FF3844CA"/>
        <rFont val="Arial"/>
        <family val="2"/>
      </rPr>
      <t xml:space="preserve"> </t>
    </r>
    <r>
      <rPr>
        <sz val="12"/>
        <color rgb="FF3844CA"/>
        <rFont val="Calibri"/>
        <family val="2"/>
        <scheme val="minor"/>
      </rPr>
      <t>(hidden from users)</t>
    </r>
  </si>
  <si>
    <t>Steps</t>
  </si>
  <si>
    <t>Input</t>
  </si>
  <si>
    <t>Step 1 - How much was your amount at Discount from tax-upfront schemes - eligible for reduction? *</t>
  </si>
  <si>
    <t>Step 2 - Calculate the total of the following amounts from your tax return for the year. *</t>
  </si>
  <si>
    <t>Taxable income</t>
  </si>
  <si>
    <t>Total</t>
  </si>
  <si>
    <t>Scenario</t>
  </si>
  <si>
    <t>Discount Amt = 0, Total Income = 0</t>
  </si>
  <si>
    <t>Driving parameters</t>
  </si>
  <si>
    <t>Status</t>
  </si>
  <si>
    <t>Indicates test inputs equal calculator inputs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</si>
</sst>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4" formatCode="_-&quot;$&quot;* #,##0.00_-;\-&quot;$&quot;* #,##0.00_-;_-&quot;$&quot;* &quot;-&quot;??_-;_-@_-"/>
    <numFmt numFmtId="164" formatCode="&quot;$&quot;#,##0.00"/>
    <numFmt numFmtId="165" formatCode="_-&quot;$&quot;* #,##0_-;\-&quot;$&quot;* #,##0_-;_-&quot;$&quot;* &quot;-&quot;??_-;_-@_-"/>
    <numFmt numFmtId="166" formatCode="0.0"/>
  </numFmts>
  <fonts count="39" x14ac:knownFonts="1">
    <font>
      <sz val="11"/>
      <color theme="1"/>
      <name val="Calibri"/>
      <family val="2"/>
      <scheme val="minor"/>
    </font>
    <font>
      <sz val="11"/>
      <color theme="1"/>
      <name val="Calibri"/>
      <family val="2"/>
      <scheme val="minor"/>
    </font>
    <font>
      <sz val="11"/>
      <color theme="0"/>
      <name val="Arial"/>
      <family val="2"/>
    </font>
    <font>
      <sz val="11"/>
      <color theme="1"/>
      <name val="Arial"/>
      <family val="2"/>
    </font>
    <font>
      <b/>
      <sz val="11"/>
      <color theme="0"/>
      <name val="Arial"/>
      <family val="2"/>
    </font>
    <font>
      <b/>
      <sz val="11"/>
      <color theme="1"/>
      <name val="Arial"/>
      <family val="2"/>
    </font>
    <font>
      <b/>
      <sz val="11"/>
      <color rgb="FFFF0000"/>
      <name val="Arial"/>
      <family val="2"/>
    </font>
    <font>
      <sz val="11"/>
      <name val="Arial"/>
      <family val="2"/>
    </font>
    <font>
      <u/>
      <sz val="11"/>
      <color theme="10"/>
      <name val="Calibri"/>
      <family val="2"/>
      <scheme val="minor"/>
    </font>
    <font>
      <b/>
      <sz val="14"/>
      <color rgb="FF0FA5AD"/>
      <name val="Arial"/>
      <family val="2"/>
    </font>
    <font>
      <b/>
      <sz val="11"/>
      <name val="Arial"/>
      <family val="2"/>
    </font>
    <font>
      <sz val="11"/>
      <color rgb="FFFF0000"/>
      <name val="Arial"/>
      <family val="2"/>
    </font>
    <font>
      <sz val="11"/>
      <color rgb="FFC00000"/>
      <name val="Arial"/>
      <family val="2"/>
    </font>
    <font>
      <b/>
      <sz val="10"/>
      <color theme="1"/>
      <name val="Arial"/>
      <family val="2"/>
    </font>
    <font>
      <sz val="10"/>
      <color theme="1"/>
      <name val="Arial"/>
      <family val="2"/>
    </font>
    <font>
      <u/>
      <sz val="9"/>
      <color theme="10"/>
      <name val="Arial"/>
      <family val="2"/>
    </font>
    <font>
      <sz val="9"/>
      <color theme="1"/>
      <name val="Arial"/>
      <family val="2"/>
    </font>
    <font>
      <i/>
      <sz val="11"/>
      <color theme="1"/>
      <name val="Arial"/>
      <family val="2"/>
    </font>
    <font>
      <b/>
      <sz val="14"/>
      <color rgb="FF006666"/>
      <name val="Arial"/>
      <family val="2"/>
    </font>
    <font>
      <b/>
      <sz val="11"/>
      <color rgb="FF006666"/>
      <name val="Arial"/>
      <family val="2"/>
    </font>
    <font>
      <i/>
      <sz val="11"/>
      <color theme="2" tint="-0.749992370372631"/>
      <name val="Arial"/>
      <family val="2"/>
    </font>
    <font>
      <b/>
      <sz val="10"/>
      <color theme="0"/>
      <name val="Arial"/>
      <family val="2"/>
    </font>
    <font>
      <sz val="9"/>
      <color theme="1"/>
      <name val="Calibri"/>
      <family val="2"/>
      <scheme val="minor"/>
    </font>
    <font>
      <b/>
      <sz val="11"/>
      <color theme="1"/>
      <name val="Calibri"/>
      <family val="2"/>
      <scheme val="minor"/>
    </font>
    <font>
      <sz val="12"/>
      <color rgb="FF006666"/>
      <name val="Arial"/>
      <family val="2"/>
    </font>
    <font>
      <b/>
      <sz val="11"/>
      <color rgb="FF3844CA"/>
      <name val="Arial"/>
      <family val="2"/>
    </font>
    <font>
      <sz val="11"/>
      <color rgb="FF3844CA"/>
      <name val="Calibri"/>
      <family val="2"/>
      <scheme val="minor"/>
    </font>
    <font>
      <b/>
      <sz val="14"/>
      <color rgb="FF3844CA"/>
      <name val="Arial"/>
      <family val="2"/>
    </font>
    <font>
      <sz val="11"/>
      <color rgb="FF3844CA"/>
      <name val="Arial"/>
      <family val="2"/>
    </font>
    <font>
      <b/>
      <u/>
      <sz val="11"/>
      <color rgb="FF0563C1"/>
      <name val="Arial"/>
      <family val="2"/>
    </font>
    <font>
      <u/>
      <sz val="11"/>
      <color rgb="FF3844CA"/>
      <name val="Calibri"/>
      <family val="2"/>
      <scheme val="minor"/>
    </font>
    <font>
      <b/>
      <sz val="22"/>
      <color rgb="FF3844CA"/>
      <name val="Arial"/>
      <family val="2"/>
    </font>
    <font>
      <b/>
      <sz val="12"/>
      <color rgb="FF3844CA"/>
      <name val="Arial"/>
      <family val="2"/>
    </font>
    <font>
      <sz val="12"/>
      <color rgb="FF3844CA"/>
      <name val="Calibri"/>
      <family val="2"/>
      <scheme val="minor"/>
    </font>
    <font>
      <sz val="12"/>
      <color rgb="FF3844CA"/>
      <name val="Arial"/>
      <family val="2"/>
    </font>
    <font>
      <u/>
      <sz val="11"/>
      <color theme="10"/>
      <name val="Arial"/>
      <family val="2"/>
    </font>
    <font>
      <b/>
      <sz val="16"/>
      <color rgb="FF3844CA"/>
      <name val="Arial"/>
      <family val="2"/>
    </font>
    <font>
      <sz val="16"/>
      <color theme="0"/>
      <name val="Arial"/>
      <family val="2"/>
    </font>
    <font>
      <sz val="16"/>
      <color theme="1"/>
      <name val="Arial"/>
      <family val="2"/>
    </font>
  </fonts>
  <fills count="12">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rgb="FFFF0000"/>
        <bgColor indexed="64"/>
      </patternFill>
    </fill>
    <fill>
      <patternFill patternType="solid">
        <fgColor theme="0" tint="-0.14999847407452621"/>
        <bgColor indexed="64"/>
      </patternFill>
    </fill>
    <fill>
      <patternFill patternType="solid">
        <fgColor rgb="FF3844CA"/>
        <bgColor indexed="64"/>
      </patternFill>
    </fill>
    <fill>
      <patternFill patternType="solid">
        <fgColor rgb="FF0000FF"/>
        <bgColor indexed="64"/>
      </patternFill>
    </fill>
    <fill>
      <patternFill patternType="solid">
        <fgColor theme="9" tint="0.39997558519241921"/>
        <bgColor indexed="64"/>
      </patternFill>
    </fill>
    <fill>
      <patternFill patternType="solid">
        <fgColor rgb="FFF5FBFE"/>
        <bgColor indexed="64"/>
      </patternFill>
    </fill>
  </fills>
  <borders count="88">
    <border>
      <left/>
      <right/>
      <top/>
      <bottom/>
      <diagonal/>
    </border>
    <border>
      <left/>
      <right/>
      <top/>
      <bottom style="thin">
        <color auto="1"/>
      </bottom>
      <diagonal/>
    </border>
    <border>
      <left style="medium">
        <color rgb="FF0FA5AD"/>
      </left>
      <right/>
      <top style="medium">
        <color rgb="FF0FA5AD"/>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0" tint="-0.499984740745262"/>
      </top>
      <bottom style="thin">
        <color theme="0" tint="-0.499984740745262"/>
      </bottom>
      <diagonal/>
    </border>
    <border>
      <left/>
      <right/>
      <top/>
      <bottom style="thin">
        <color theme="0" tint="-0.499984740745262"/>
      </bottom>
      <diagonal/>
    </border>
    <border>
      <left/>
      <right style="medium">
        <color rgb="FF006666"/>
      </right>
      <top style="medium">
        <color theme="0"/>
      </top>
      <bottom style="medium">
        <color theme="0"/>
      </bottom>
      <diagonal/>
    </border>
    <border>
      <left style="medium">
        <color rgb="FF006666"/>
      </left>
      <right/>
      <top/>
      <bottom/>
      <diagonal/>
    </border>
    <border>
      <left style="medium">
        <color rgb="FF006666"/>
      </left>
      <right/>
      <top style="medium">
        <color rgb="FF006666"/>
      </top>
      <bottom/>
      <diagonal/>
    </border>
    <border>
      <left style="thin">
        <color auto="1"/>
      </left>
      <right style="thin">
        <color auto="1"/>
      </right>
      <top/>
      <bottom style="thin">
        <color auto="1"/>
      </bottom>
      <diagonal/>
    </border>
    <border>
      <left/>
      <right/>
      <top style="medium">
        <color rgb="FF006666"/>
      </top>
      <bottom/>
      <diagonal/>
    </border>
    <border>
      <left/>
      <right style="medium">
        <color rgb="FF006666"/>
      </right>
      <top style="medium">
        <color rgb="FF006666"/>
      </top>
      <bottom/>
      <diagonal/>
    </border>
    <border>
      <left style="medium">
        <color rgb="FF006666"/>
      </left>
      <right/>
      <top style="medium">
        <color rgb="FF006666"/>
      </top>
      <bottom style="medium">
        <color rgb="FF006666"/>
      </bottom>
      <diagonal/>
    </border>
    <border>
      <left style="medium">
        <color rgb="FF006666"/>
      </left>
      <right/>
      <top style="thin">
        <color auto="1"/>
      </top>
      <bottom style="thin">
        <color auto="1"/>
      </bottom>
      <diagonal/>
    </border>
    <border>
      <left/>
      <right style="medium">
        <color rgb="FF006666"/>
      </right>
      <top style="thin">
        <color auto="1"/>
      </top>
      <bottom style="thin">
        <color auto="1"/>
      </bottom>
      <diagonal/>
    </border>
    <border>
      <left/>
      <right style="medium">
        <color rgb="FF006666"/>
      </right>
      <top style="thin">
        <color auto="1"/>
      </top>
      <bottom style="medium">
        <color rgb="FF006666"/>
      </bottom>
      <diagonal/>
    </border>
    <border>
      <left/>
      <right style="medium">
        <color rgb="FF006666"/>
      </right>
      <top style="medium">
        <color rgb="FF006666"/>
      </top>
      <bottom style="thin">
        <color theme="1"/>
      </bottom>
      <diagonal/>
    </border>
    <border>
      <left/>
      <right style="medium">
        <color rgb="FF006666"/>
      </right>
      <top style="thin">
        <color theme="1"/>
      </top>
      <bottom style="medium">
        <color rgb="FF006666"/>
      </bottom>
      <diagonal/>
    </border>
    <border>
      <left style="medium">
        <color rgb="FF006666"/>
      </left>
      <right/>
      <top style="thin">
        <color theme="1"/>
      </top>
      <bottom style="thin">
        <color theme="1"/>
      </bottom>
      <diagonal/>
    </border>
    <border>
      <left/>
      <right style="medium">
        <color rgb="FF006666"/>
      </right>
      <top style="thin">
        <color theme="1"/>
      </top>
      <bottom style="thin">
        <color theme="1"/>
      </bottom>
      <diagonal/>
    </border>
    <border>
      <left/>
      <right/>
      <top style="thin">
        <color auto="1"/>
      </top>
      <bottom style="thin">
        <color theme="0" tint="-0.499984740745262"/>
      </bottom>
      <diagonal/>
    </border>
    <border>
      <left style="medium">
        <color rgb="FF3844CA"/>
      </left>
      <right/>
      <top style="medium">
        <color rgb="FF3844CA"/>
      </top>
      <bottom style="medium">
        <color rgb="FF006666"/>
      </bottom>
      <diagonal/>
    </border>
    <border>
      <left/>
      <right/>
      <top style="medium">
        <color rgb="FF3844CA"/>
      </top>
      <bottom style="medium">
        <color rgb="FF006666"/>
      </bottom>
      <diagonal/>
    </border>
    <border>
      <left/>
      <right style="medium">
        <color rgb="FF3844CA"/>
      </right>
      <top style="medium">
        <color rgb="FF3844CA"/>
      </top>
      <bottom style="medium">
        <color rgb="FF006666"/>
      </bottom>
      <diagonal/>
    </border>
    <border>
      <left style="medium">
        <color rgb="FF3844CA"/>
      </left>
      <right/>
      <top/>
      <bottom style="thin">
        <color theme="0" tint="-0.499984740745262"/>
      </bottom>
      <diagonal/>
    </border>
    <border>
      <left/>
      <right style="medium">
        <color rgb="FF3844CA"/>
      </right>
      <top/>
      <bottom style="thin">
        <color theme="0" tint="-0.499984740745262"/>
      </bottom>
      <diagonal/>
    </border>
    <border>
      <left style="medium">
        <color rgb="FF3844CA"/>
      </left>
      <right/>
      <top style="thin">
        <color theme="0" tint="-0.499984740745262"/>
      </top>
      <bottom style="thin">
        <color theme="0" tint="-0.499984740745262"/>
      </bottom>
      <diagonal/>
    </border>
    <border>
      <left/>
      <right style="medium">
        <color rgb="FF3844CA"/>
      </right>
      <top style="thin">
        <color theme="0" tint="-0.499984740745262"/>
      </top>
      <bottom style="thin">
        <color theme="0" tint="-0.499984740745262"/>
      </bottom>
      <diagonal/>
    </border>
    <border>
      <left style="medium">
        <color rgb="FF3844CA"/>
      </left>
      <right/>
      <top/>
      <bottom style="medium">
        <color rgb="FF3844CA"/>
      </bottom>
      <diagonal/>
    </border>
    <border>
      <left/>
      <right/>
      <top/>
      <bottom style="medium">
        <color rgb="FF3844CA"/>
      </bottom>
      <diagonal/>
    </border>
    <border>
      <left/>
      <right style="medium">
        <color rgb="FF3844CA"/>
      </right>
      <top/>
      <bottom style="medium">
        <color rgb="FF3844CA"/>
      </bottom>
      <diagonal/>
    </border>
    <border>
      <left/>
      <right/>
      <top style="medium">
        <color theme="0"/>
      </top>
      <bottom style="medium">
        <color theme="0"/>
      </bottom>
      <diagonal/>
    </border>
    <border>
      <left/>
      <right/>
      <top style="medium">
        <color rgb="FF3844CA"/>
      </top>
      <bottom style="medium">
        <color rgb="FF3844CA"/>
      </bottom>
      <diagonal/>
    </border>
    <border>
      <left/>
      <right/>
      <top style="medium">
        <color rgb="FF3844CA"/>
      </top>
      <bottom/>
      <diagonal/>
    </border>
    <border>
      <left/>
      <right style="medium">
        <color rgb="FF3844CA"/>
      </right>
      <top/>
      <bottom/>
      <diagonal/>
    </border>
    <border>
      <left/>
      <right style="medium">
        <color rgb="FF3844CA"/>
      </right>
      <top style="medium">
        <color rgb="FF3844CA"/>
      </top>
      <bottom/>
      <diagonal/>
    </border>
    <border>
      <left/>
      <right style="medium">
        <color rgb="FF3844CA"/>
      </right>
      <top style="thin">
        <color auto="1"/>
      </top>
      <bottom style="thin">
        <color theme="0" tint="-0.499984740745262"/>
      </bottom>
      <diagonal/>
    </border>
    <border>
      <left/>
      <right/>
      <top style="thin">
        <color theme="0" tint="-0.499984740745262"/>
      </top>
      <bottom style="medium">
        <color rgb="FF3844CA"/>
      </bottom>
      <diagonal/>
    </border>
    <border>
      <left/>
      <right style="medium">
        <color rgb="FF3844CA"/>
      </right>
      <top style="thin">
        <color theme="0" tint="-0.499984740745262"/>
      </top>
      <bottom style="medium">
        <color rgb="FF3844CA"/>
      </bottom>
      <diagonal/>
    </border>
    <border>
      <left style="medium">
        <color rgb="FF3844CA"/>
      </left>
      <right/>
      <top/>
      <bottom/>
      <diagonal/>
    </border>
    <border>
      <left/>
      <right style="medium">
        <color rgb="FF3844CA"/>
      </right>
      <top style="medium">
        <color theme="0"/>
      </top>
      <bottom/>
      <diagonal/>
    </border>
    <border>
      <left/>
      <right/>
      <top/>
      <bottom style="medium">
        <color theme="0"/>
      </bottom>
      <diagonal/>
    </border>
    <border>
      <left/>
      <right style="medium">
        <color rgb="FF3844CA"/>
      </right>
      <top style="medium">
        <color theme="0"/>
      </top>
      <bottom style="medium">
        <color theme="0"/>
      </bottom>
      <diagonal/>
    </border>
    <border>
      <left/>
      <right style="medium">
        <color rgb="FF3844CA"/>
      </right>
      <top/>
      <bottom style="thin">
        <color rgb="FF3844CA"/>
      </bottom>
      <diagonal/>
    </border>
    <border>
      <left/>
      <right style="medium">
        <color rgb="FF3844CA"/>
      </right>
      <top style="thin">
        <color rgb="FF3844CA"/>
      </top>
      <bottom style="medium">
        <color theme="0"/>
      </bottom>
      <diagonal/>
    </border>
    <border>
      <left style="medium">
        <color rgb="FF3844CA"/>
      </left>
      <right/>
      <top style="thin">
        <color auto="1"/>
      </top>
      <bottom style="thin">
        <color auto="1"/>
      </bottom>
      <diagonal/>
    </border>
    <border>
      <left style="medium">
        <color rgb="FF006666"/>
      </left>
      <right/>
      <top style="thin">
        <color auto="1"/>
      </top>
      <bottom style="medium">
        <color rgb="FF3844CA"/>
      </bottom>
      <diagonal/>
    </border>
    <border>
      <left style="medium">
        <color rgb="FF3844CA"/>
      </left>
      <right/>
      <top style="medium">
        <color rgb="FF3844CA"/>
      </top>
      <bottom style="thin">
        <color theme="1"/>
      </bottom>
      <diagonal/>
    </border>
    <border>
      <left style="medium">
        <color rgb="FF006666"/>
      </left>
      <right/>
      <top style="thin">
        <color theme="1"/>
      </top>
      <bottom style="medium">
        <color rgb="FF3844CA"/>
      </bottom>
      <diagonal/>
    </border>
    <border>
      <left style="medium">
        <color rgb="FF006666"/>
      </left>
      <right/>
      <top style="medium">
        <color rgb="FF3844CA"/>
      </top>
      <bottom style="thin">
        <color indexed="64"/>
      </bottom>
      <diagonal/>
    </border>
    <border>
      <left/>
      <right style="medium">
        <color rgb="FF3844CA"/>
      </right>
      <top style="medium">
        <color rgb="FF3844CA"/>
      </top>
      <bottom style="thin">
        <color indexed="64"/>
      </bottom>
      <diagonal/>
    </border>
    <border>
      <left style="medium">
        <color rgb="FF3844CA"/>
      </left>
      <right style="thin">
        <color indexed="64"/>
      </right>
      <top/>
      <bottom style="medium">
        <color rgb="FF3844CA"/>
      </bottom>
      <diagonal/>
    </border>
    <border>
      <left style="medium">
        <color rgb="FF3844CA"/>
      </left>
      <right style="thin">
        <color indexed="64"/>
      </right>
      <top style="medium">
        <color rgb="FF3844CA"/>
      </top>
      <bottom style="thin">
        <color indexed="64"/>
      </bottom>
      <diagonal/>
    </border>
    <border>
      <left style="medium">
        <color rgb="FF3844CA"/>
      </left>
      <right style="thin">
        <color indexed="64"/>
      </right>
      <top style="thin">
        <color indexed="64"/>
      </top>
      <bottom style="thin">
        <color indexed="64"/>
      </bottom>
      <diagonal/>
    </border>
    <border>
      <left/>
      <right style="medium">
        <color rgb="FF3844CA"/>
      </right>
      <top style="thin">
        <color indexed="64"/>
      </top>
      <bottom style="thin">
        <color indexed="64"/>
      </bottom>
      <diagonal/>
    </border>
    <border>
      <left style="medium">
        <color rgb="FF3844CA"/>
      </left>
      <right style="thin">
        <color indexed="64"/>
      </right>
      <top/>
      <bottom/>
      <diagonal/>
    </border>
    <border>
      <left style="thin">
        <color indexed="64"/>
      </left>
      <right style="medium">
        <color rgb="FF3844CA"/>
      </right>
      <top style="thin">
        <color indexed="64"/>
      </top>
      <bottom style="thin">
        <color indexed="64"/>
      </bottom>
      <diagonal/>
    </border>
    <border>
      <left/>
      <right/>
      <top/>
      <bottom style="thin">
        <color rgb="FF0000FF"/>
      </bottom>
      <diagonal/>
    </border>
    <border>
      <left/>
      <right/>
      <top style="thin">
        <color rgb="FF0000FF"/>
      </top>
      <bottom/>
      <diagonal/>
    </border>
    <border>
      <left style="thin">
        <color rgb="FF0000FF"/>
      </left>
      <right/>
      <top/>
      <bottom/>
      <diagonal/>
    </border>
    <border>
      <left/>
      <right/>
      <top/>
      <bottom style="medium">
        <color rgb="FF0000FF"/>
      </bottom>
      <diagonal/>
    </border>
    <border>
      <left/>
      <right/>
      <top style="medium">
        <color rgb="FF0000FF"/>
      </top>
      <bottom/>
      <diagonal/>
    </border>
    <border>
      <left style="medium">
        <color rgb="FF0000FF"/>
      </left>
      <right/>
      <top/>
      <bottom/>
      <diagonal/>
    </border>
    <border>
      <left style="thin">
        <color rgb="FF0000FF"/>
      </left>
      <right/>
      <top style="medium">
        <color rgb="FF0000FF"/>
      </top>
      <bottom style="medium">
        <color rgb="FF0000FF"/>
      </bottom>
      <diagonal/>
    </border>
    <border>
      <left style="medium">
        <color rgb="FF0000FF"/>
      </left>
      <right style="medium">
        <color rgb="FF0000FF"/>
      </right>
      <top style="medium">
        <color rgb="FF0000FF"/>
      </top>
      <bottom style="medium">
        <color rgb="FF0000FF"/>
      </bottom>
      <diagonal/>
    </border>
    <border>
      <left style="medium">
        <color rgb="FF0000FF"/>
      </left>
      <right style="thin">
        <color rgb="FF0000FF"/>
      </right>
      <top style="medium">
        <color rgb="FF0000FF"/>
      </top>
      <bottom style="medium">
        <color rgb="FF0000FF"/>
      </bottom>
      <diagonal/>
    </border>
    <border>
      <left/>
      <right style="thin">
        <color rgb="FF0000FF"/>
      </right>
      <top/>
      <bottom/>
      <diagonal/>
    </border>
    <border>
      <left/>
      <right style="thin">
        <color rgb="FF0000FF"/>
      </right>
      <top/>
      <bottom style="medium">
        <color rgb="FF0000FF"/>
      </bottom>
      <diagonal/>
    </border>
    <border>
      <left style="thin">
        <color rgb="FF0000FF"/>
      </left>
      <right/>
      <top/>
      <bottom style="medium">
        <color rgb="FF0000FF"/>
      </bottom>
      <diagonal/>
    </border>
    <border>
      <left/>
      <right/>
      <top style="medium">
        <color rgb="FF0000FF"/>
      </top>
      <bottom style="medium">
        <color rgb="FF0000FF"/>
      </bottom>
      <diagonal/>
    </border>
    <border>
      <left/>
      <right style="thin">
        <color rgb="FF0000FF"/>
      </right>
      <top style="medium">
        <color rgb="FF0000FF"/>
      </top>
      <bottom/>
      <diagonal/>
    </border>
    <border>
      <left/>
      <right style="thin">
        <color rgb="FF0000FF"/>
      </right>
      <top style="medium">
        <color rgb="FF0000FF"/>
      </top>
      <bottom style="medium">
        <color rgb="FF0000FF"/>
      </bottom>
      <diagonal/>
    </border>
    <border>
      <left style="medium">
        <color rgb="FF3844CA"/>
      </left>
      <right style="medium">
        <color rgb="FF3844CA"/>
      </right>
      <top style="medium">
        <color rgb="FF3844CA"/>
      </top>
      <bottom style="medium">
        <color rgb="FF3844CA"/>
      </bottom>
      <diagonal/>
    </border>
    <border>
      <left style="medium">
        <color rgb="FF0000FF"/>
      </left>
      <right/>
      <top style="medium">
        <color rgb="FF0000FF"/>
      </top>
      <bottom style="medium">
        <color rgb="FF0000FF"/>
      </bottom>
      <diagonal/>
    </border>
    <border>
      <left/>
      <right style="medium">
        <color rgb="FF0000FF"/>
      </right>
      <top style="medium">
        <color rgb="FF0000FF"/>
      </top>
      <bottom style="medium">
        <color rgb="FF0000FF"/>
      </bottom>
      <diagonal/>
    </border>
    <border>
      <left/>
      <right/>
      <top style="medium">
        <color theme="0"/>
      </top>
      <bottom/>
      <diagonal/>
    </border>
    <border>
      <left/>
      <right/>
      <top/>
      <bottom style="thin">
        <color rgb="FF3844CA"/>
      </bottom>
      <diagonal/>
    </border>
    <border>
      <left/>
      <right/>
      <top style="thin">
        <color rgb="FF3844CA"/>
      </top>
      <bottom style="medium">
        <color theme="0"/>
      </bottom>
      <diagonal/>
    </border>
  </borders>
  <cellStyleXfs count="4">
    <xf numFmtId="0" fontId="0" fillId="0" borderId="0"/>
    <xf numFmtId="9" fontId="1" fillId="0" borderId="0" applyFont="0" applyFill="0" applyBorder="0" applyAlignment="0" applyProtection="0"/>
    <xf numFmtId="0" fontId="8" fillId="0" borderId="0" applyNumberFormat="0" applyFill="0" applyBorder="0" applyAlignment="0" applyProtection="0"/>
    <xf numFmtId="44" fontId="1" fillId="0" borderId="0" applyFont="0" applyFill="0" applyBorder="0" applyAlignment="0" applyProtection="0"/>
  </cellStyleXfs>
  <cellXfs count="277">
    <xf numFmtId="0" fontId="0" fillId="0" borderId="0" xfId="0"/>
    <xf numFmtId="0" fontId="3" fillId="0" borderId="0" xfId="0" applyFont="1" applyAlignment="1">
      <alignment horizontal="center"/>
    </xf>
    <xf numFmtId="0" fontId="3" fillId="0" borderId="0" xfId="0" applyFont="1"/>
    <xf numFmtId="0" fontId="11" fillId="0" borderId="0" xfId="0" applyFont="1" applyAlignment="1">
      <alignment wrapText="1"/>
    </xf>
    <xf numFmtId="0" fontId="7" fillId="0" borderId="0" xfId="0" applyFont="1" applyProtection="1">
      <protection hidden="1"/>
    </xf>
    <xf numFmtId="0" fontId="7" fillId="0" borderId="0" xfId="0" applyFont="1" applyAlignment="1">
      <alignment wrapText="1"/>
    </xf>
    <xf numFmtId="0" fontId="3" fillId="0" borderId="0" xfId="0" applyFont="1" applyAlignment="1">
      <alignment wrapText="1"/>
    </xf>
    <xf numFmtId="0" fontId="3" fillId="4" borderId="0" xfId="0" applyFont="1" applyFill="1"/>
    <xf numFmtId="0" fontId="14" fillId="0" borderId="3" xfId="0" applyFont="1" applyBorder="1" applyProtection="1">
      <protection locked="0"/>
    </xf>
    <xf numFmtId="0" fontId="14" fillId="4" borderId="0" xfId="0" applyFont="1" applyFill="1" applyAlignment="1">
      <alignment horizontal="center"/>
    </xf>
    <xf numFmtId="0" fontId="14" fillId="0" borderId="3" xfId="0" applyFont="1" applyBorder="1" applyAlignment="1" applyProtection="1">
      <alignment horizontal="center" vertical="center" wrapText="1"/>
      <protection locked="0"/>
    </xf>
    <xf numFmtId="14" fontId="14" fillId="0" borderId="3" xfId="0" applyNumberFormat="1" applyFont="1" applyBorder="1" applyAlignment="1" applyProtection="1">
      <alignment horizontal="center" vertical="center" wrapText="1"/>
      <protection locked="0"/>
    </xf>
    <xf numFmtId="0" fontId="16" fillId="0" borderId="5" xfId="0" applyFont="1" applyBorder="1" applyAlignment="1">
      <alignment horizontal="left" vertical="center" wrapText="1"/>
    </xf>
    <xf numFmtId="0" fontId="16" fillId="0" borderId="0" xfId="0" applyFont="1" applyAlignment="1">
      <alignment horizontal="left" vertical="center" wrapText="1"/>
    </xf>
    <xf numFmtId="0" fontId="16" fillId="0" borderId="1" xfId="0" applyFont="1" applyBorder="1" applyAlignment="1">
      <alignment horizontal="left" vertical="center" wrapText="1"/>
    </xf>
    <xf numFmtId="0" fontId="16" fillId="0" borderId="5" xfId="0" applyFont="1" applyBorder="1" applyAlignment="1">
      <alignment wrapText="1"/>
    </xf>
    <xf numFmtId="0" fontId="16" fillId="0" borderId="1" xfId="0" applyFont="1" applyBorder="1" applyAlignment="1">
      <alignment wrapText="1"/>
    </xf>
    <xf numFmtId="0" fontId="16" fillId="0" borderId="12" xfId="0" applyFont="1" applyBorder="1" applyAlignment="1">
      <alignment wrapText="1"/>
    </xf>
    <xf numFmtId="0" fontId="16" fillId="0" borderId="6" xfId="0" applyFont="1" applyBorder="1" applyAlignment="1">
      <alignment horizontal="center" wrapText="1"/>
    </xf>
    <xf numFmtId="0" fontId="16" fillId="0" borderId="13" xfId="0" applyFont="1" applyBorder="1" applyAlignment="1">
      <alignment horizontal="center" wrapText="1"/>
    </xf>
    <xf numFmtId="0" fontId="14" fillId="4" borderId="0" xfId="0" applyFont="1" applyFill="1" applyAlignment="1">
      <alignment wrapText="1"/>
    </xf>
    <xf numFmtId="0" fontId="15" fillId="0" borderId="5" xfId="2" applyFont="1" applyBorder="1" applyAlignment="1">
      <alignment vertical="center" wrapText="1"/>
    </xf>
    <xf numFmtId="0" fontId="16" fillId="0" borderId="12" xfId="0" applyFont="1" applyBorder="1" applyAlignment="1">
      <alignment vertical="center" wrapText="1"/>
    </xf>
    <xf numFmtId="0" fontId="0" fillId="4" borderId="0" xfId="0" applyFill="1"/>
    <xf numFmtId="4" fontId="3" fillId="4" borderId="0" xfId="0" applyNumberFormat="1" applyFont="1" applyFill="1"/>
    <xf numFmtId="0" fontId="3" fillId="4" borderId="0" xfId="0" applyFont="1" applyFill="1" applyAlignment="1">
      <alignment horizontal="center" wrapText="1"/>
    </xf>
    <xf numFmtId="0" fontId="0" fillId="0" borderId="0" xfId="0" applyAlignment="1">
      <alignment wrapText="1"/>
    </xf>
    <xf numFmtId="0" fontId="3" fillId="4" borderId="0" xfId="0" applyFont="1" applyFill="1" applyAlignment="1">
      <alignment horizontal="center"/>
    </xf>
    <xf numFmtId="0" fontId="3" fillId="0" borderId="0" xfId="0" applyFont="1" applyAlignment="1">
      <alignment horizontal="left"/>
    </xf>
    <xf numFmtId="0" fontId="3" fillId="0" borderId="0" xfId="0" applyFont="1" applyAlignment="1">
      <alignment horizontal="center" vertical="center"/>
    </xf>
    <xf numFmtId="0" fontId="3" fillId="2" borderId="0" xfId="0" quotePrefix="1" applyFont="1" applyFill="1"/>
    <xf numFmtId="0" fontId="3" fillId="2" borderId="0" xfId="0" applyFont="1" applyFill="1"/>
    <xf numFmtId="0" fontId="3" fillId="4" borderId="14" xfId="0" applyFont="1" applyFill="1" applyBorder="1" applyAlignment="1">
      <alignment horizontal="center" vertical="center"/>
    </xf>
    <xf numFmtId="0" fontId="13" fillId="4" borderId="0" xfId="0" applyFont="1" applyFill="1"/>
    <xf numFmtId="0" fontId="14" fillId="4" borderId="0" xfId="0" applyFont="1" applyFill="1"/>
    <xf numFmtId="0" fontId="13" fillId="4" borderId="0" xfId="0" applyFont="1" applyFill="1" applyAlignment="1">
      <alignment horizontal="center"/>
    </xf>
    <xf numFmtId="0" fontId="3" fillId="4" borderId="17" xfId="0" applyFont="1" applyFill="1" applyBorder="1"/>
    <xf numFmtId="0" fontId="3" fillId="4" borderId="15" xfId="0" applyFont="1" applyFill="1" applyBorder="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wrapText="1"/>
    </xf>
    <xf numFmtId="0" fontId="14" fillId="0" borderId="19" xfId="0" applyFont="1" applyBorder="1"/>
    <xf numFmtId="0" fontId="14" fillId="0" borderId="3" xfId="0" applyFont="1" applyBorder="1" applyAlignment="1" applyProtection="1">
      <alignment horizontal="center"/>
      <protection locked="0"/>
    </xf>
    <xf numFmtId="0" fontId="14" fillId="0" borderId="3" xfId="0" applyFont="1" applyBorder="1" applyAlignment="1" applyProtection="1">
      <alignment horizontal="center" wrapText="1"/>
      <protection locked="0"/>
    </xf>
    <xf numFmtId="0" fontId="15" fillId="0" borderId="1" xfId="2" applyFont="1" applyBorder="1" applyAlignment="1">
      <alignment vertical="center" wrapText="1"/>
    </xf>
    <xf numFmtId="0" fontId="22" fillId="0" borderId="0" xfId="0" applyFont="1"/>
    <xf numFmtId="0" fontId="16" fillId="0" borderId="1" xfId="0" applyFont="1" applyBorder="1"/>
    <xf numFmtId="0" fontId="16" fillId="0" borderId="10" xfId="0" applyFont="1" applyBorder="1"/>
    <xf numFmtId="0" fontId="4" fillId="4" borderId="0" xfId="0" applyFont="1" applyFill="1"/>
    <xf numFmtId="6" fontId="7" fillId="4" borderId="0" xfId="0" applyNumberFormat="1" applyFont="1" applyFill="1"/>
    <xf numFmtId="2" fontId="3" fillId="4" borderId="0" xfId="0" applyNumberFormat="1" applyFont="1" applyFill="1" applyAlignment="1">
      <alignment horizontal="right" wrapText="1"/>
    </xf>
    <xf numFmtId="0" fontId="7" fillId="2" borderId="0" xfId="0" applyFont="1" applyFill="1"/>
    <xf numFmtId="0" fontId="2" fillId="0" borderId="0" xfId="0" applyFont="1"/>
    <xf numFmtId="0" fontId="3" fillId="4" borderId="0" xfId="0" quotePrefix="1" applyFont="1" applyFill="1" applyAlignment="1">
      <alignment horizontal="right"/>
    </xf>
    <xf numFmtId="166" fontId="14" fillId="0" borderId="3" xfId="0" applyNumberFormat="1" applyFont="1" applyBorder="1" applyAlignment="1" applyProtection="1">
      <alignment horizontal="center" vertical="center" wrapText="1"/>
      <protection locked="0"/>
    </xf>
    <xf numFmtId="0" fontId="7" fillId="2" borderId="0" xfId="0" applyFont="1" applyFill="1" applyProtection="1">
      <protection hidden="1"/>
    </xf>
    <xf numFmtId="2" fontId="14" fillId="0" borderId="3" xfId="0" quotePrefix="1" applyNumberFormat="1" applyFont="1" applyBorder="1" applyAlignment="1" applyProtection="1">
      <alignment horizontal="center" vertical="center" wrapText="1"/>
      <protection locked="0"/>
    </xf>
    <xf numFmtId="0" fontId="14" fillId="4" borderId="0" xfId="0" applyFont="1" applyFill="1" applyAlignment="1">
      <alignment horizontal="center" wrapText="1"/>
    </xf>
    <xf numFmtId="0" fontId="8" fillId="0" borderId="0" xfId="2" applyFill="1" applyBorder="1" applyAlignment="1">
      <alignment horizontal="left" vertical="center"/>
    </xf>
    <xf numFmtId="0" fontId="15" fillId="0" borderId="0" xfId="2" applyFont="1" applyFill="1" applyBorder="1" applyAlignment="1">
      <alignment horizontal="left" vertical="center"/>
    </xf>
    <xf numFmtId="2" fontId="14" fillId="0" borderId="3" xfId="0" applyNumberFormat="1" applyFont="1" applyBorder="1" applyAlignment="1" applyProtection="1">
      <alignment horizontal="center" vertical="center" wrapText="1"/>
      <protection locked="0"/>
    </xf>
    <xf numFmtId="0" fontId="3" fillId="4" borderId="0" xfId="0" applyFont="1" applyFill="1" applyAlignment="1">
      <alignment wrapText="1"/>
    </xf>
    <xf numFmtId="0" fontId="25" fillId="0" borderId="18" xfId="0" applyFont="1" applyBorder="1" applyAlignment="1">
      <alignment vertical="center"/>
    </xf>
    <xf numFmtId="0" fontId="26" fillId="0" borderId="20" xfId="0" applyFont="1" applyBorder="1" applyAlignment="1">
      <alignment vertical="center"/>
    </xf>
    <xf numFmtId="0" fontId="26" fillId="0" borderId="21" xfId="0" applyFont="1" applyBorder="1" applyAlignment="1">
      <alignment vertical="center"/>
    </xf>
    <xf numFmtId="0" fontId="25" fillId="0" borderId="31" xfId="0" applyFont="1" applyBorder="1" applyAlignment="1">
      <alignment vertical="center"/>
    </xf>
    <xf numFmtId="0" fontId="25" fillId="0" borderId="32" xfId="0" applyFont="1" applyBorder="1" applyAlignment="1">
      <alignment horizontal="center" vertical="center"/>
    </xf>
    <xf numFmtId="0" fontId="25" fillId="0" borderId="33" xfId="0" applyFont="1" applyBorder="1" applyAlignment="1">
      <alignment horizontal="center" vertical="center"/>
    </xf>
    <xf numFmtId="0" fontId="3" fillId="4" borderId="34" xfId="0" applyFont="1" applyFill="1" applyBorder="1" applyAlignment="1">
      <alignment wrapText="1"/>
    </xf>
    <xf numFmtId="0" fontId="3" fillId="4" borderId="35" xfId="0" applyFont="1" applyFill="1" applyBorder="1" applyAlignment="1">
      <alignment horizontal="center" vertical="center"/>
    </xf>
    <xf numFmtId="0" fontId="3" fillId="4" borderId="36" xfId="0" applyFont="1" applyFill="1" applyBorder="1" applyAlignment="1">
      <alignment wrapText="1"/>
    </xf>
    <xf numFmtId="0" fontId="3" fillId="4" borderId="37" xfId="0" applyFont="1" applyFill="1" applyBorder="1" applyAlignment="1">
      <alignment horizontal="center" vertical="center"/>
    </xf>
    <xf numFmtId="0" fontId="3" fillId="4" borderId="36" xfId="0" applyFont="1" applyFill="1" applyBorder="1" applyAlignment="1">
      <alignment horizontal="left" wrapText="1"/>
    </xf>
    <xf numFmtId="0" fontId="3" fillId="4" borderId="38" xfId="0" applyFont="1" applyFill="1" applyBorder="1" applyAlignment="1">
      <alignment horizontal="left" wrapText="1"/>
    </xf>
    <xf numFmtId="0" fontId="3" fillId="4" borderId="39" xfId="0" applyFont="1" applyFill="1" applyBorder="1" applyAlignment="1">
      <alignment horizontal="center" vertical="center"/>
    </xf>
    <xf numFmtId="0" fontId="3" fillId="4" borderId="40" xfId="0" applyFont="1" applyFill="1" applyBorder="1" applyAlignment="1">
      <alignment horizontal="center" vertical="center"/>
    </xf>
    <xf numFmtId="0" fontId="25" fillId="0" borderId="22" xfId="0" applyFont="1" applyBorder="1"/>
    <xf numFmtId="0" fontId="25" fillId="0" borderId="22" xfId="0" applyFont="1" applyBorder="1" applyAlignment="1">
      <alignment wrapText="1"/>
    </xf>
    <xf numFmtId="0" fontId="3" fillId="0" borderId="0" xfId="0" applyFont="1" applyAlignment="1">
      <alignment horizontal="left" wrapText="1"/>
    </xf>
    <xf numFmtId="0" fontId="28" fillId="4" borderId="0" xfId="0" applyFont="1" applyFill="1"/>
    <xf numFmtId="0" fontId="3" fillId="4" borderId="43" xfId="0" applyFont="1" applyFill="1" applyBorder="1"/>
    <xf numFmtId="0" fontId="7" fillId="4" borderId="0" xfId="0" applyFont="1" applyFill="1" applyProtection="1">
      <protection hidden="1"/>
    </xf>
    <xf numFmtId="0" fontId="3" fillId="8" borderId="0" xfId="0" applyFont="1" applyFill="1" applyAlignment="1">
      <alignment horizontal="center" wrapText="1"/>
    </xf>
    <xf numFmtId="0" fontId="3" fillId="3" borderId="0" xfId="0" applyFont="1" applyFill="1" applyAlignment="1">
      <alignment horizontal="center" wrapText="1"/>
    </xf>
    <xf numFmtId="0" fontId="2" fillId="0" borderId="49" xfId="0" applyFont="1" applyBorder="1"/>
    <xf numFmtId="0" fontId="3" fillId="0" borderId="0" xfId="0" applyFont="1" applyAlignment="1" applyProtection="1">
      <alignment vertical="center" wrapText="1"/>
      <protection hidden="1"/>
    </xf>
    <xf numFmtId="164" fontId="3" fillId="0" borderId="0" xfId="0" applyNumberFormat="1" applyFont="1" applyAlignment="1" applyProtection="1">
      <alignment wrapText="1"/>
      <protection hidden="1"/>
    </xf>
    <xf numFmtId="0" fontId="3" fillId="0" borderId="0" xfId="0" applyFont="1" applyProtection="1">
      <protection hidden="1"/>
    </xf>
    <xf numFmtId="0" fontId="3" fillId="0" borderId="0" xfId="0" applyFont="1" applyAlignment="1" applyProtection="1">
      <alignment wrapText="1"/>
      <protection hidden="1"/>
    </xf>
    <xf numFmtId="0" fontId="27" fillId="4" borderId="18" xfId="0" applyFont="1" applyFill="1" applyBorder="1" applyProtection="1">
      <protection hidden="1"/>
    </xf>
    <xf numFmtId="0" fontId="28" fillId="4" borderId="20" xfId="0" applyFont="1" applyFill="1" applyBorder="1"/>
    <xf numFmtId="0" fontId="26" fillId="0" borderId="0" xfId="0" applyFont="1"/>
    <xf numFmtId="14" fontId="14" fillId="0" borderId="9" xfId="0" applyNumberFormat="1" applyFont="1" applyBorder="1" applyAlignment="1">
      <alignment horizontal="center"/>
    </xf>
    <xf numFmtId="14" fontId="14" fillId="0" borderId="11" xfId="0" applyNumberFormat="1" applyFont="1" applyBorder="1" applyAlignment="1" applyProtection="1">
      <alignment horizontal="center"/>
      <protection locked="0"/>
    </xf>
    <xf numFmtId="0" fontId="14" fillId="0" borderId="11" xfId="0" applyFont="1" applyBorder="1" applyAlignment="1" applyProtection="1">
      <alignment horizontal="center" vertical="center" wrapText="1"/>
      <protection locked="0"/>
    </xf>
    <xf numFmtId="0" fontId="3" fillId="8" borderId="0" xfId="0" applyFont="1" applyFill="1"/>
    <xf numFmtId="165" fontId="21" fillId="8" borderId="0" xfId="0" applyNumberFormat="1" applyFont="1" applyFill="1" applyProtection="1">
      <protection hidden="1"/>
    </xf>
    <xf numFmtId="0" fontId="14" fillId="8" borderId="0" xfId="0" applyFont="1" applyFill="1"/>
    <xf numFmtId="165" fontId="4" fillId="8" borderId="0" xfId="0" applyNumberFormat="1" applyFont="1" applyFill="1" applyProtection="1">
      <protection hidden="1"/>
    </xf>
    <xf numFmtId="0" fontId="16" fillId="0" borderId="0" xfId="0" applyFont="1"/>
    <xf numFmtId="0" fontId="16" fillId="0" borderId="8" xfId="0" applyFont="1" applyBorder="1"/>
    <xf numFmtId="0" fontId="34" fillId="0" borderId="61" xfId="0" applyFont="1" applyBorder="1" applyAlignment="1" applyProtection="1">
      <alignment horizontal="left" wrapText="1"/>
      <protection hidden="1"/>
    </xf>
    <xf numFmtId="0" fontId="34" fillId="0" borderId="63" xfId="0" applyFont="1" applyBorder="1" applyAlignment="1" applyProtection="1">
      <alignment horizontal="left" wrapText="1"/>
      <protection hidden="1"/>
    </xf>
    <xf numFmtId="0" fontId="3" fillId="0" borderId="65" xfId="0" applyFont="1" applyBorder="1" applyAlignment="1" applyProtection="1">
      <alignment horizontal="right" wrapText="1"/>
      <protection hidden="1"/>
    </xf>
    <xf numFmtId="0" fontId="3" fillId="0" borderId="3" xfId="0" applyFont="1" applyBorder="1" applyAlignment="1" applyProtection="1">
      <alignment horizontal="right"/>
      <protection hidden="1"/>
    </xf>
    <xf numFmtId="0" fontId="3" fillId="0" borderId="63" xfId="0" applyFont="1" applyBorder="1" applyAlignment="1" applyProtection="1">
      <alignment horizontal="right"/>
      <protection hidden="1"/>
    </xf>
    <xf numFmtId="0" fontId="3" fillId="0" borderId="63" xfId="0" applyFont="1" applyBorder="1" applyAlignment="1" applyProtection="1">
      <alignment horizontal="right" wrapText="1"/>
      <protection hidden="1"/>
    </xf>
    <xf numFmtId="0" fontId="19" fillId="0" borderId="63" xfId="0" applyFont="1" applyBorder="1" applyAlignment="1" applyProtection="1">
      <alignment horizontal="right" vertical="center" wrapText="1"/>
      <protection hidden="1"/>
    </xf>
    <xf numFmtId="0" fontId="37" fillId="0" borderId="49" xfId="0" applyFont="1" applyBorder="1"/>
    <xf numFmtId="0" fontId="38" fillId="0" borderId="0" xfId="0" applyFont="1"/>
    <xf numFmtId="0" fontId="25" fillId="0" borderId="0" xfId="0" applyFont="1" applyAlignment="1" applyProtection="1">
      <alignment wrapText="1"/>
      <protection hidden="1"/>
    </xf>
    <xf numFmtId="165" fontId="10" fillId="3" borderId="0" xfId="3" applyNumberFormat="1" applyFont="1" applyFill="1" applyBorder="1" applyAlignment="1" applyProtection="1">
      <alignment horizontal="center" vertical="center"/>
      <protection hidden="1"/>
    </xf>
    <xf numFmtId="0" fontId="3" fillId="0" borderId="72" xfId="0" applyFont="1" applyBorder="1" applyAlignment="1">
      <alignment horizontal="center" vertical="center"/>
    </xf>
    <xf numFmtId="0" fontId="4" fillId="6" borderId="74" xfId="0" applyFont="1" applyFill="1" applyBorder="1" applyAlignment="1">
      <alignment wrapText="1"/>
    </xf>
    <xf numFmtId="0" fontId="2" fillId="9" borderId="74" xfId="0" applyFont="1" applyFill="1" applyBorder="1" applyAlignment="1">
      <alignment horizontal="left"/>
    </xf>
    <xf numFmtId="0" fontId="3" fillId="4" borderId="75" xfId="0" applyFont="1" applyFill="1" applyBorder="1" applyAlignment="1">
      <alignment horizontal="left"/>
    </xf>
    <xf numFmtId="0" fontId="2" fillId="5" borderId="74" xfId="0" applyFont="1" applyFill="1" applyBorder="1" applyAlignment="1">
      <alignment horizontal="left"/>
    </xf>
    <xf numFmtId="0" fontId="3" fillId="5" borderId="74" xfId="0" applyFont="1" applyFill="1" applyBorder="1" applyAlignment="1">
      <alignment horizontal="left"/>
    </xf>
    <xf numFmtId="9" fontId="3" fillId="0" borderId="0" xfId="1" applyFont="1" applyBorder="1" applyAlignment="1">
      <alignment horizontal="center"/>
    </xf>
    <xf numFmtId="0" fontId="6" fillId="0" borderId="0" xfId="0" applyFont="1" applyAlignment="1">
      <alignment horizontal="right"/>
    </xf>
    <xf numFmtId="9" fontId="3" fillId="0" borderId="0" xfId="1" applyFont="1" applyBorder="1" applyAlignment="1">
      <alignment horizontal="center" wrapText="1"/>
    </xf>
    <xf numFmtId="0" fontId="6" fillId="0" borderId="0" xfId="0" applyFont="1"/>
    <xf numFmtId="0" fontId="4" fillId="4" borderId="70" xfId="0" applyFont="1" applyFill="1" applyBorder="1"/>
    <xf numFmtId="0" fontId="3" fillId="4" borderId="70" xfId="0" applyFont="1" applyFill="1" applyBorder="1"/>
    <xf numFmtId="0" fontId="8" fillId="4" borderId="0" xfId="2" applyFill="1" applyBorder="1"/>
    <xf numFmtId="0" fontId="27" fillId="4" borderId="0" xfId="0" applyFont="1" applyFill="1" applyProtection="1">
      <protection hidden="1"/>
    </xf>
    <xf numFmtId="0" fontId="8" fillId="0" borderId="0" xfId="2" applyFill="1" applyBorder="1"/>
    <xf numFmtId="0" fontId="8" fillId="3" borderId="0" xfId="2" applyFill="1" applyBorder="1"/>
    <xf numFmtId="0" fontId="5" fillId="4" borderId="76" xfId="0" applyFont="1" applyFill="1" applyBorder="1" applyAlignment="1">
      <alignment horizontal="right" wrapText="1"/>
    </xf>
    <xf numFmtId="0" fontId="5" fillId="4" borderId="76" xfId="0" applyFont="1" applyFill="1" applyBorder="1"/>
    <xf numFmtId="0" fontId="5" fillId="4" borderId="76" xfId="0" applyFont="1" applyFill="1" applyBorder="1" applyAlignment="1">
      <alignment horizontal="right"/>
    </xf>
    <xf numFmtId="0" fontId="3" fillId="4" borderId="76" xfId="0" applyFont="1" applyFill="1" applyBorder="1" applyAlignment="1">
      <alignment horizontal="right" wrapText="1"/>
    </xf>
    <xf numFmtId="0" fontId="3" fillId="4" borderId="76" xfId="0" quotePrefix="1" applyFont="1" applyFill="1" applyBorder="1" applyAlignment="1">
      <alignment horizontal="right" wrapText="1"/>
    </xf>
    <xf numFmtId="0" fontId="3" fillId="4" borderId="76" xfId="0" applyFont="1" applyFill="1" applyBorder="1"/>
    <xf numFmtId="0" fontId="5" fillId="4" borderId="76" xfId="0" applyFont="1" applyFill="1" applyBorder="1" applyAlignment="1">
      <alignment wrapText="1"/>
    </xf>
    <xf numFmtId="0" fontId="5" fillId="4" borderId="76" xfId="0" applyFont="1" applyFill="1" applyBorder="1" applyAlignment="1">
      <alignment horizontal="left"/>
    </xf>
    <xf numFmtId="0" fontId="9" fillId="4" borderId="76" xfId="0" applyFont="1" applyFill="1" applyBorder="1" applyProtection="1">
      <protection hidden="1"/>
    </xf>
    <xf numFmtId="0" fontId="3" fillId="4" borderId="69" xfId="0" applyFont="1" applyFill="1" applyBorder="1" applyAlignment="1">
      <alignment wrapText="1"/>
    </xf>
    <xf numFmtId="0" fontId="3" fillId="4" borderId="76" xfId="0" applyFont="1" applyFill="1" applyBorder="1" applyAlignment="1">
      <alignment horizontal="right" vertical="center" wrapText="1"/>
    </xf>
    <xf numFmtId="0" fontId="20" fillId="4" borderId="76" xfId="0" applyFont="1" applyFill="1" applyBorder="1" applyAlignment="1">
      <alignment horizontal="right" wrapText="1"/>
    </xf>
    <xf numFmtId="0" fontId="7" fillId="4" borderId="76" xfId="0" applyFont="1" applyFill="1" applyBorder="1" applyAlignment="1">
      <alignment wrapText="1"/>
    </xf>
    <xf numFmtId="6" fontId="7" fillId="4" borderId="69" xfId="0" applyNumberFormat="1" applyFont="1" applyFill="1" applyBorder="1"/>
    <xf numFmtId="0" fontId="7" fillId="4" borderId="77" xfId="0" applyFont="1" applyFill="1" applyBorder="1" applyAlignment="1">
      <alignment wrapText="1"/>
    </xf>
    <xf numFmtId="0" fontId="3" fillId="4" borderId="78" xfId="0" quotePrefix="1" applyFont="1" applyFill="1" applyBorder="1"/>
    <xf numFmtId="0" fontId="3" fillId="0" borderId="71" xfId="0" applyFont="1" applyBorder="1"/>
    <xf numFmtId="0" fontId="29" fillId="0" borderId="79" xfId="2" applyFont="1" applyFill="1" applyBorder="1"/>
    <xf numFmtId="0" fontId="3" fillId="4" borderId="78" xfId="0" applyFont="1" applyFill="1" applyBorder="1"/>
    <xf numFmtId="0" fontId="3" fillId="4" borderId="71" xfId="0" applyFont="1" applyFill="1" applyBorder="1"/>
    <xf numFmtId="0" fontId="3" fillId="4" borderId="77" xfId="0" applyFont="1" applyFill="1" applyBorder="1"/>
    <xf numFmtId="0" fontId="5" fillId="4" borderId="80" xfId="0" applyFont="1" applyFill="1" applyBorder="1"/>
    <xf numFmtId="0" fontId="8" fillId="0" borderId="71" xfId="2" applyFill="1" applyBorder="1"/>
    <xf numFmtId="0" fontId="8" fillId="0" borderId="79" xfId="2" applyFill="1" applyBorder="1"/>
    <xf numFmtId="0" fontId="3" fillId="4" borderId="69" xfId="0" applyFont="1" applyFill="1" applyBorder="1"/>
    <xf numFmtId="0" fontId="30" fillId="3" borderId="79" xfId="2" applyFont="1" applyFill="1" applyBorder="1"/>
    <xf numFmtId="0" fontId="8" fillId="3" borderId="71" xfId="2" applyFill="1" applyBorder="1"/>
    <xf numFmtId="0" fontId="8" fillId="3" borderId="79" xfId="2" applyFill="1" applyBorder="1"/>
    <xf numFmtId="0" fontId="30" fillId="3" borderId="81" xfId="2" applyFont="1" applyFill="1" applyBorder="1"/>
    <xf numFmtId="0" fontId="8" fillId="0" borderId="81" xfId="2" applyFill="1" applyBorder="1"/>
    <xf numFmtId="0" fontId="8" fillId="3" borderId="81" xfId="2" applyFill="1" applyBorder="1"/>
    <xf numFmtId="0" fontId="30" fillId="3" borderId="0" xfId="2" applyFont="1" applyFill="1" applyBorder="1"/>
    <xf numFmtId="0" fontId="25" fillId="0" borderId="0" xfId="0" applyFont="1" applyAlignment="1" applyProtection="1">
      <alignment horizontal="left" wrapText="1"/>
      <protection hidden="1"/>
    </xf>
    <xf numFmtId="0" fontId="35" fillId="4" borderId="0" xfId="2" applyFont="1" applyFill="1" applyBorder="1"/>
    <xf numFmtId="0" fontId="24" fillId="0" borderId="64" xfId="0" applyFont="1" applyBorder="1" applyAlignment="1" applyProtection="1">
      <alignment horizontal="left" wrapText="1"/>
      <protection hidden="1"/>
    </xf>
    <xf numFmtId="0" fontId="27" fillId="4" borderId="2" xfId="0" applyFont="1" applyFill="1" applyBorder="1" applyProtection="1">
      <protection hidden="1"/>
    </xf>
    <xf numFmtId="0" fontId="26" fillId="4" borderId="0" xfId="0" applyFont="1" applyFill="1" applyProtection="1">
      <protection hidden="1"/>
    </xf>
    <xf numFmtId="0" fontId="18" fillId="4" borderId="0" xfId="0" applyFont="1" applyFill="1" applyProtection="1">
      <protection hidden="1"/>
    </xf>
    <xf numFmtId="0" fontId="0" fillId="4" borderId="0" xfId="0" applyFill="1" applyProtection="1">
      <protection hidden="1"/>
    </xf>
    <xf numFmtId="0" fontId="9" fillId="4" borderId="0" xfId="0" applyFont="1" applyFill="1" applyProtection="1">
      <protection hidden="1"/>
    </xf>
    <xf numFmtId="0" fontId="23" fillId="0" borderId="62" xfId="0" applyFont="1" applyBorder="1" applyAlignment="1" applyProtection="1">
      <alignment horizontal="center"/>
      <protection hidden="1"/>
    </xf>
    <xf numFmtId="0" fontId="23" fillId="0" borderId="60" xfId="0" applyFont="1" applyBorder="1" applyAlignment="1" applyProtection="1">
      <alignment horizontal="center"/>
      <protection hidden="1"/>
    </xf>
    <xf numFmtId="165" fontId="19" fillId="7" borderId="66" xfId="3" applyNumberFormat="1" applyFont="1" applyFill="1" applyBorder="1" applyAlignment="1" applyProtection="1">
      <alignment horizontal="center" vertical="center"/>
      <protection hidden="1"/>
    </xf>
    <xf numFmtId="0" fontId="0" fillId="4" borderId="42" xfId="0" applyFill="1" applyBorder="1" applyProtection="1">
      <protection hidden="1"/>
    </xf>
    <xf numFmtId="0" fontId="23" fillId="0" borderId="59" xfId="0" applyFont="1" applyBorder="1" applyAlignment="1" applyProtection="1">
      <alignment horizontal="center"/>
      <protection hidden="1"/>
    </xf>
    <xf numFmtId="0" fontId="0" fillId="4" borderId="49" xfId="0" applyFill="1" applyBorder="1" applyProtection="1">
      <protection hidden="1"/>
    </xf>
    <xf numFmtId="0" fontId="0" fillId="0" borderId="23" xfId="0" applyBorder="1" applyProtection="1">
      <protection hidden="1"/>
    </xf>
    <xf numFmtId="44" fontId="0" fillId="0" borderId="24" xfId="3" applyFont="1" applyBorder="1" applyAlignment="1" applyProtection="1">
      <alignment horizontal="center"/>
      <protection hidden="1"/>
    </xf>
    <xf numFmtId="0" fontId="0" fillId="0" borderId="55" xfId="0" applyBorder="1" applyProtection="1">
      <protection hidden="1"/>
    </xf>
    <xf numFmtId="44" fontId="0" fillId="0" borderId="24" xfId="3" applyFont="1" applyBorder="1" applyProtection="1">
      <protection hidden="1"/>
    </xf>
    <xf numFmtId="0" fontId="0" fillId="0" borderId="56" xfId="0" applyBorder="1" applyProtection="1">
      <protection hidden="1"/>
    </xf>
    <xf numFmtId="44" fontId="0" fillId="0" borderId="25" xfId="3" applyFont="1" applyBorder="1" applyAlignment="1" applyProtection="1">
      <alignment horizontal="center"/>
      <protection hidden="1"/>
    </xf>
    <xf numFmtId="0" fontId="0" fillId="0" borderId="0" xfId="0" applyProtection="1">
      <protection hidden="1"/>
    </xf>
    <xf numFmtId="0" fontId="0" fillId="4" borderId="44" xfId="0" applyFill="1" applyBorder="1" applyProtection="1">
      <protection hidden="1"/>
    </xf>
    <xf numFmtId="0" fontId="23" fillId="0" borderId="57" xfId="0" applyFont="1" applyBorder="1" applyAlignment="1" applyProtection="1">
      <alignment horizontal="center"/>
      <protection hidden="1"/>
    </xf>
    <xf numFmtId="0" fontId="23" fillId="0" borderId="26" xfId="0" applyFont="1" applyBorder="1" applyAlignment="1" applyProtection="1">
      <alignment horizontal="center"/>
      <protection hidden="1"/>
    </xf>
    <xf numFmtId="0" fontId="0" fillId="0" borderId="28" xfId="0" applyBorder="1" applyProtection="1">
      <protection hidden="1"/>
    </xf>
    <xf numFmtId="0" fontId="0" fillId="0" borderId="29" xfId="0" applyBorder="1" applyAlignment="1" applyProtection="1">
      <alignment horizontal="center"/>
      <protection hidden="1"/>
    </xf>
    <xf numFmtId="0" fontId="0" fillId="0" borderId="58" xfId="0" applyBorder="1" applyProtection="1">
      <protection hidden="1"/>
    </xf>
    <xf numFmtId="0" fontId="0" fillId="0" borderId="27" xfId="0" applyBorder="1" applyAlignment="1" applyProtection="1">
      <alignment horizontal="center"/>
      <protection hidden="1"/>
    </xf>
    <xf numFmtId="0" fontId="0" fillId="4" borderId="0" xfId="0" applyFill="1" applyAlignment="1" applyProtection="1">
      <alignment horizontal="center"/>
      <protection hidden="1"/>
    </xf>
    <xf numFmtId="165" fontId="3" fillId="7" borderId="44" xfId="3" applyNumberFormat="1" applyFont="1" applyFill="1" applyBorder="1" applyAlignment="1" applyProtection="1">
      <alignment horizontal="center" vertical="center"/>
      <protection locked="0"/>
    </xf>
    <xf numFmtId="165" fontId="3" fillId="7" borderId="13" xfId="3" applyNumberFormat="1" applyFont="1" applyFill="1" applyBorder="1" applyAlignment="1" applyProtection="1">
      <alignment horizontal="center" vertical="center"/>
      <protection locked="0"/>
    </xf>
    <xf numFmtId="165" fontId="3" fillId="7" borderId="64" xfId="3" applyNumberFormat="1" applyFont="1" applyFill="1" applyBorder="1" applyAlignment="1" applyProtection="1">
      <alignment horizontal="center" vertical="center"/>
      <protection locked="0"/>
    </xf>
    <xf numFmtId="165" fontId="3" fillId="4" borderId="0" xfId="3" applyNumberFormat="1" applyFont="1" applyFill="1" applyBorder="1" applyAlignment="1" applyProtection="1">
      <alignment horizontal="center" vertical="center"/>
      <protection locked="0"/>
    </xf>
    <xf numFmtId="2" fontId="3" fillId="4" borderId="0" xfId="0" applyNumberFormat="1" applyFont="1" applyFill="1" applyAlignment="1" applyProtection="1">
      <alignment horizontal="center" vertical="center"/>
      <protection locked="0"/>
    </xf>
    <xf numFmtId="2" fontId="3" fillId="0" borderId="0" xfId="0" applyNumberFormat="1" applyFont="1" applyAlignment="1" applyProtection="1">
      <alignment horizontal="center" vertical="center"/>
      <protection hidden="1"/>
    </xf>
    <xf numFmtId="0" fontId="25" fillId="0" borderId="82" xfId="0" applyFont="1" applyBorder="1" applyAlignment="1">
      <alignment vertical="center"/>
    </xf>
    <xf numFmtId="0" fontId="14" fillId="4" borderId="0" xfId="0" applyFont="1" applyFill="1" applyProtection="1">
      <protection hidden="1"/>
    </xf>
    <xf numFmtId="0" fontId="15" fillId="0" borderId="11" xfId="2" applyFont="1" applyBorder="1" applyAlignment="1">
      <alignment horizontal="center" vertical="center" wrapText="1"/>
    </xf>
    <xf numFmtId="0" fontId="15" fillId="0" borderId="5" xfId="2" applyFont="1" applyBorder="1" applyAlignment="1">
      <alignment horizontal="left" vertical="center" wrapText="1"/>
    </xf>
    <xf numFmtId="0" fontId="15" fillId="0" borderId="0" xfId="2" applyFont="1" applyAlignment="1">
      <alignment horizontal="left" vertical="center" wrapText="1"/>
    </xf>
    <xf numFmtId="0" fontId="15" fillId="0" borderId="1" xfId="2" applyFont="1" applyBorder="1" applyAlignment="1">
      <alignment horizontal="left" vertical="center" wrapText="1"/>
    </xf>
    <xf numFmtId="0" fontId="15" fillId="0" borderId="7" xfId="2" applyFont="1" applyFill="1" applyBorder="1" applyAlignment="1">
      <alignment horizontal="left" vertical="center"/>
    </xf>
    <xf numFmtId="0" fontId="15" fillId="0" borderId="9" xfId="2" applyFont="1" applyFill="1" applyBorder="1" applyAlignment="1">
      <alignment horizontal="left" vertical="center"/>
    </xf>
    <xf numFmtId="0" fontId="2" fillId="0" borderId="0" xfId="0" applyFont="1" applyAlignment="1">
      <alignment wrapText="1"/>
    </xf>
    <xf numFmtId="0" fontId="12" fillId="0" borderId="0" xfId="0" applyFont="1"/>
    <xf numFmtId="0" fontId="25" fillId="0" borderId="67" xfId="0" applyFont="1" applyBorder="1" applyAlignment="1" applyProtection="1">
      <alignment wrapText="1"/>
      <protection hidden="1"/>
    </xf>
    <xf numFmtId="0" fontId="2" fillId="0" borderId="0" xfId="0" applyFont="1" applyProtection="1">
      <protection hidden="1"/>
    </xf>
    <xf numFmtId="0" fontId="7" fillId="0" borderId="67" xfId="0" applyFont="1" applyBorder="1" applyProtection="1">
      <protection hidden="1"/>
    </xf>
    <xf numFmtId="0" fontId="7" fillId="0" borderId="67" xfId="0" applyFont="1" applyBorder="1" applyAlignment="1" applyProtection="1">
      <alignment horizontal="right"/>
      <protection hidden="1"/>
    </xf>
    <xf numFmtId="0" fontId="10" fillId="11" borderId="0" xfId="0" applyFont="1" applyFill="1" applyProtection="1">
      <protection hidden="1"/>
    </xf>
    <xf numFmtId="0" fontId="10" fillId="11" borderId="0" xfId="0" applyFont="1" applyFill="1" applyAlignment="1" applyProtection="1">
      <alignment horizontal="center"/>
      <protection hidden="1"/>
    </xf>
    <xf numFmtId="0" fontId="8" fillId="4" borderId="17" xfId="2" applyFill="1" applyBorder="1" applyProtection="1">
      <protection hidden="1"/>
    </xf>
    <xf numFmtId="0" fontId="3" fillId="0" borderId="0" xfId="0" applyFont="1" applyAlignment="1">
      <alignment wrapText="1"/>
    </xf>
    <xf numFmtId="0" fontId="7" fillId="0" borderId="0" xfId="0" applyFont="1" applyProtection="1">
      <protection hidden="1"/>
    </xf>
    <xf numFmtId="0" fontId="36" fillId="0" borderId="68" xfId="0" applyFont="1" applyBorder="1" applyAlignment="1" applyProtection="1">
      <alignment horizontal="left" wrapText="1"/>
      <protection hidden="1"/>
    </xf>
    <xf numFmtId="0" fontId="27" fillId="0" borderId="0" xfId="0" applyFont="1" applyAlignment="1" applyProtection="1">
      <alignment horizontal="left"/>
      <protection hidden="1"/>
    </xf>
    <xf numFmtId="0" fontId="3" fillId="0" borderId="67" xfId="0" applyFont="1" applyBorder="1" applyAlignment="1" applyProtection="1">
      <alignment horizontal="left" vertical="center" wrapText="1"/>
      <protection hidden="1"/>
    </xf>
    <xf numFmtId="0" fontId="35" fillId="0" borderId="41" xfId="2" applyFont="1" applyBorder="1" applyAlignment="1" applyProtection="1">
      <protection hidden="1"/>
    </xf>
    <xf numFmtId="0" fontId="35" fillId="0" borderId="16" xfId="2" applyFont="1" applyBorder="1" applyAlignment="1" applyProtection="1">
      <protection hidden="1"/>
    </xf>
    <xf numFmtId="0" fontId="7" fillId="0" borderId="41" xfId="0" applyFont="1" applyBorder="1" applyAlignment="1" applyProtection="1">
      <alignment horizontal="left" vertical="center" wrapText="1"/>
      <protection hidden="1"/>
    </xf>
    <xf numFmtId="0" fontId="7" fillId="0" borderId="16" xfId="0" applyFont="1" applyBorder="1" applyAlignment="1" applyProtection="1">
      <alignment horizontal="left" vertical="center" wrapText="1"/>
      <protection hidden="1"/>
    </xf>
    <xf numFmtId="0" fontId="3" fillId="0" borderId="67" xfId="0" applyFont="1" applyBorder="1" applyAlignment="1" applyProtection="1">
      <alignment vertical="center" wrapText="1"/>
      <protection hidden="1"/>
    </xf>
    <xf numFmtId="0" fontId="7" fillId="0" borderId="41" xfId="0" applyFont="1" applyBorder="1" applyAlignment="1" applyProtection="1">
      <alignment horizontal="left" wrapText="1"/>
      <protection hidden="1"/>
    </xf>
    <xf numFmtId="0" fontId="7" fillId="0" borderId="16" xfId="0" applyFont="1" applyBorder="1" applyAlignment="1" applyProtection="1">
      <alignment horizontal="left" wrapText="1"/>
      <protection hidden="1"/>
    </xf>
    <xf numFmtId="0" fontId="3" fillId="0" borderId="86" xfId="0" applyFont="1" applyBorder="1" applyAlignment="1" applyProtection="1">
      <alignment wrapText="1"/>
      <protection hidden="1"/>
    </xf>
    <xf numFmtId="0" fontId="3" fillId="0" borderId="53" xfId="0" applyFont="1" applyBorder="1" applyAlignment="1" applyProtection="1">
      <alignment wrapText="1"/>
      <protection hidden="1"/>
    </xf>
    <xf numFmtId="0" fontId="36" fillId="0" borderId="87" xfId="0" applyFont="1" applyBorder="1" applyAlignment="1" applyProtection="1">
      <alignment wrapText="1"/>
      <protection hidden="1"/>
    </xf>
    <xf numFmtId="0" fontId="36" fillId="0" borderId="54" xfId="0" applyFont="1" applyBorder="1" applyAlignment="1" applyProtection="1">
      <alignment wrapText="1"/>
      <protection hidden="1"/>
    </xf>
    <xf numFmtId="0" fontId="7" fillId="0" borderId="41" xfId="0" applyFont="1" applyBorder="1" applyAlignment="1" applyProtection="1">
      <alignment wrapText="1"/>
      <protection hidden="1"/>
    </xf>
    <xf numFmtId="0" fontId="36" fillId="0" borderId="41" xfId="0" applyFont="1" applyBorder="1" applyAlignment="1" applyProtection="1">
      <alignment horizontal="left"/>
      <protection hidden="1"/>
    </xf>
    <xf numFmtId="0" fontId="36" fillId="0" borderId="52" xfId="0" applyFont="1" applyBorder="1" applyAlignment="1" applyProtection="1">
      <alignment horizontal="left"/>
      <protection hidden="1"/>
    </xf>
    <xf numFmtId="0" fontId="3" fillId="0" borderId="85" xfId="0" applyFont="1" applyBorder="1" applyAlignment="1" applyProtection="1">
      <alignment wrapText="1"/>
      <protection hidden="1"/>
    </xf>
    <xf numFmtId="0" fontId="3" fillId="0" borderId="50" xfId="0" applyFont="1" applyBorder="1" applyAlignment="1" applyProtection="1">
      <alignment wrapText="1"/>
      <protection hidden="1"/>
    </xf>
    <xf numFmtId="0" fontId="2" fillId="0" borderId="0" xfId="0" applyFont="1" applyAlignment="1">
      <alignment horizontal="center"/>
    </xf>
    <xf numFmtId="0" fontId="2" fillId="0" borderId="0" xfId="0" applyFont="1" applyAlignment="1" applyProtection="1">
      <alignment horizontal="center"/>
      <protection hidden="1"/>
    </xf>
    <xf numFmtId="0" fontId="31" fillId="0" borderId="0" xfId="0" applyFont="1" applyAlignment="1" applyProtection="1">
      <alignment horizontal="left"/>
      <protection hidden="1"/>
    </xf>
    <xf numFmtId="0" fontId="7" fillId="0" borderId="0" xfId="0" applyFont="1" applyAlignment="1" applyProtection="1">
      <alignment horizontal="left"/>
      <protection hidden="1"/>
    </xf>
    <xf numFmtId="0" fontId="5" fillId="0" borderId="41" xfId="0" applyFont="1" applyBorder="1" applyProtection="1">
      <protection hidden="1"/>
    </xf>
    <xf numFmtId="0" fontId="5" fillId="0" borderId="52" xfId="0" applyFont="1" applyBorder="1" applyProtection="1">
      <protection hidden="1"/>
    </xf>
    <xf numFmtId="0" fontId="7" fillId="0" borderId="51" xfId="0" applyFont="1" applyBorder="1" applyProtection="1">
      <protection hidden="1"/>
    </xf>
    <xf numFmtId="0" fontId="7" fillId="0" borderId="41" xfId="0" applyFont="1" applyBorder="1" applyProtection="1">
      <protection hidden="1"/>
    </xf>
    <xf numFmtId="0" fontId="7" fillId="0" borderId="52" xfId="0" applyFont="1" applyBorder="1" applyProtection="1">
      <protection hidden="1"/>
    </xf>
    <xf numFmtId="0" fontId="15" fillId="0" borderId="4" xfId="2" applyFont="1" applyBorder="1" applyAlignment="1">
      <alignment horizontal="center" vertical="center" wrapText="1"/>
    </xf>
    <xf numFmtId="0" fontId="15" fillId="0" borderId="7" xfId="2" applyFont="1" applyBorder="1" applyAlignment="1">
      <alignment horizontal="center" vertical="center" wrapText="1"/>
    </xf>
    <xf numFmtId="0" fontId="15" fillId="0" borderId="9" xfId="2" applyFont="1" applyBorder="1" applyAlignment="1">
      <alignment horizontal="center" vertical="center" wrapText="1"/>
    </xf>
    <xf numFmtId="0" fontId="16" fillId="0" borderId="6"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0" xfId="0" applyFont="1" applyBorder="1" applyAlignment="1">
      <alignment horizontal="center" vertical="center" wrapText="1"/>
    </xf>
    <xf numFmtId="0" fontId="25" fillId="0" borderId="79" xfId="0" applyFont="1" applyBorder="1"/>
    <xf numFmtId="0" fontId="25" fillId="0" borderId="73" xfId="0" applyFont="1" applyBorder="1"/>
    <xf numFmtId="0" fontId="25" fillId="0" borderId="73" xfId="0" applyFont="1" applyBorder="1" applyAlignment="1">
      <alignment horizontal="left"/>
    </xf>
    <xf numFmtId="0" fontId="25" fillId="0" borderId="79" xfId="0" applyFont="1" applyBorder="1" applyAlignment="1">
      <alignment horizontal="left"/>
    </xf>
    <xf numFmtId="0" fontId="3" fillId="4" borderId="0" xfId="0" applyFont="1" applyFill="1" applyAlignment="1">
      <alignment wrapText="1"/>
    </xf>
    <xf numFmtId="0" fontId="3" fillId="4" borderId="30" xfId="0" applyFont="1" applyFill="1" applyBorder="1" applyAlignment="1">
      <alignment wrapText="1"/>
    </xf>
    <xf numFmtId="0" fontId="3" fillId="4" borderId="46" xfId="0" applyFont="1" applyFill="1" applyBorder="1" applyAlignment="1">
      <alignment wrapText="1"/>
    </xf>
    <xf numFmtId="0" fontId="3" fillId="2" borderId="0" xfId="0" applyFont="1" applyFill="1" applyAlignment="1">
      <alignment horizontal="left" vertical="center"/>
    </xf>
    <xf numFmtId="0" fontId="20" fillId="4" borderId="14" xfId="0" applyFont="1" applyFill="1" applyBorder="1" applyAlignment="1">
      <alignment horizontal="left" wrapText="1"/>
    </xf>
    <xf numFmtId="0" fontId="20" fillId="4" borderId="37" xfId="0" applyFont="1" applyFill="1" applyBorder="1" applyAlignment="1">
      <alignment horizontal="left" wrapText="1"/>
    </xf>
    <xf numFmtId="0" fontId="3" fillId="4" borderId="0" xfId="0" applyFont="1" applyFill="1" applyAlignment="1">
      <alignment horizontal="left" wrapText="1"/>
    </xf>
    <xf numFmtId="0" fontId="3" fillId="2" borderId="47" xfId="0" applyFont="1" applyFill="1" applyBorder="1" applyAlignment="1">
      <alignment wrapText="1"/>
    </xf>
    <xf numFmtId="0" fontId="3" fillId="2" borderId="48" xfId="0" applyFont="1" applyFill="1" applyBorder="1" applyAlignment="1">
      <alignment wrapText="1"/>
    </xf>
    <xf numFmtId="0" fontId="25" fillId="3" borderId="73" xfId="0" applyFont="1" applyFill="1" applyBorder="1"/>
    <xf numFmtId="0" fontId="25" fillId="3" borderId="79" xfId="0" applyFont="1" applyFill="1" applyBorder="1"/>
    <xf numFmtId="0" fontId="25" fillId="3" borderId="73" xfId="0" applyFont="1" applyFill="1" applyBorder="1" applyAlignment="1">
      <alignment horizontal="left"/>
    </xf>
    <xf numFmtId="0" fontId="25" fillId="3" borderId="79" xfId="0" applyFont="1" applyFill="1" applyBorder="1" applyAlignment="1">
      <alignment horizontal="left"/>
    </xf>
    <xf numFmtId="0" fontId="3" fillId="2" borderId="0" xfId="0" applyFont="1" applyFill="1" applyAlignment="1">
      <alignment horizontal="left" wrapText="1"/>
    </xf>
    <xf numFmtId="0" fontId="3" fillId="2" borderId="0" xfId="0" applyFont="1" applyFill="1" applyAlignment="1">
      <alignment wrapText="1"/>
    </xf>
    <xf numFmtId="0" fontId="3" fillId="4" borderId="0" xfId="0" applyFont="1" applyFill="1"/>
    <xf numFmtId="0" fontId="3" fillId="4" borderId="43" xfId="0" applyFont="1" applyFill="1" applyBorder="1" applyAlignment="1">
      <alignment wrapText="1"/>
    </xf>
    <xf numFmtId="0" fontId="3" fillId="4" borderId="45" xfId="0" applyFont="1" applyFill="1" applyBorder="1" applyAlignment="1">
      <alignment wrapText="1"/>
    </xf>
    <xf numFmtId="0" fontId="3" fillId="4" borderId="0" xfId="0" applyFont="1" applyFill="1" applyAlignment="1">
      <alignment horizontal="left"/>
    </xf>
    <xf numFmtId="0" fontId="11" fillId="4" borderId="0" xfId="0" applyFont="1" applyFill="1" applyAlignment="1">
      <alignment wrapText="1"/>
    </xf>
    <xf numFmtId="0" fontId="3" fillId="4" borderId="69" xfId="0" applyFont="1" applyFill="1" applyBorder="1" applyAlignment="1">
      <alignment wrapText="1"/>
    </xf>
    <xf numFmtId="0" fontId="3" fillId="2" borderId="69" xfId="0" applyFont="1" applyFill="1" applyBorder="1" applyAlignment="1">
      <alignment horizontal="left"/>
    </xf>
    <xf numFmtId="0" fontId="3" fillId="2" borderId="0" xfId="0" applyFont="1" applyFill="1" applyAlignment="1">
      <alignment horizontal="left"/>
    </xf>
    <xf numFmtId="0" fontId="0" fillId="10" borderId="83" xfId="0" applyFill="1" applyBorder="1" applyAlignment="1" applyProtection="1">
      <alignment horizontal="center"/>
      <protection hidden="1"/>
    </xf>
    <xf numFmtId="0" fontId="0" fillId="10" borderId="84" xfId="0" applyFill="1" applyBorder="1" applyAlignment="1" applyProtection="1">
      <alignment horizontal="center"/>
      <protection hidden="1"/>
    </xf>
  </cellXfs>
  <cellStyles count="4">
    <cellStyle name="Currency" xfId="3" builtinId="4"/>
    <cellStyle name="Hyperlink" xfId="2" builtinId="8"/>
    <cellStyle name="Normal" xfId="0" builtinId="0"/>
    <cellStyle name="Percent" xfId="1" builtinId="5"/>
  </cellStyles>
  <dxfs count="20">
    <dxf>
      <fill>
        <patternFill>
          <bgColor theme="9" tint="0.39994506668294322"/>
        </patternFill>
      </fill>
    </dxf>
    <dxf>
      <fill>
        <patternFill>
          <bgColor theme="9" tint="0.39994506668294322"/>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color theme="0"/>
      </font>
      <fill>
        <patternFill>
          <bgColor rgb="FF0000FF"/>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ill>
        <patternFill>
          <bgColor rgb="FFFFFFCC"/>
        </patternFill>
      </fill>
    </dxf>
    <dxf>
      <fill>
        <patternFill>
          <bgColor rgb="FFFFFFCC"/>
        </patternFill>
      </fill>
    </dxf>
    <dxf>
      <fill>
        <patternFill>
          <bgColor rgb="FFFFFFCC"/>
        </patternFill>
      </fill>
    </dxf>
    <dxf>
      <fill>
        <patternFill>
          <bgColor rgb="FFCCFFFF"/>
        </patternFill>
      </fill>
    </dxf>
    <dxf>
      <fill>
        <patternFill>
          <bgColor rgb="FFCCFFFF"/>
        </patternFill>
      </fill>
    </dxf>
    <dxf>
      <fill>
        <patternFill>
          <bgColor rgb="FFCCFFFF"/>
        </patternFill>
      </fill>
    </dxf>
    <dxf>
      <font>
        <color theme="1"/>
      </font>
      <fill>
        <patternFill>
          <bgColor theme="1" tint="0.34998626667073579"/>
        </patternFill>
      </fill>
    </dxf>
  </dxfs>
  <tableStyles count="0" defaultTableStyle="TableStyleMedium2" defaultPivotStyle="PivotStyleLight16"/>
  <colors>
    <mruColors>
      <color rgb="FFF5FBFE"/>
      <color rgb="FF0000FF"/>
      <color rgb="FFCCFFFF"/>
      <color rgb="FF3844CA"/>
      <color rgb="FF0563C1"/>
      <color rgb="FF006666"/>
      <color rgb="FF008080"/>
      <color rgb="FFFF9966"/>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2088550</xdr:colOff>
      <xdr:row>1</xdr:row>
      <xdr:rowOff>525780</xdr:rowOff>
    </xdr:to>
    <xdr:pic>
      <xdr:nvPicPr>
        <xdr:cNvPr id="3" name="Picture 2" descr="ATO Logo">
          <a:extLst>
            <a:ext uri="{FF2B5EF4-FFF2-40B4-BE49-F238E27FC236}">
              <a16:creationId xmlns:a16="http://schemas.microsoft.com/office/drawing/2014/main" id="{E5B80A30-116B-43AA-89BB-004CE14CD5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0500"/>
          <a:ext cx="2088550" cy="52578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to.gov.au/individuals-and-families/your-tax-return/instructions-to-complete-your-tax-return/paper-tax-return-instructions/2025/tax-return/income-questions-1-12/12-employee-share-schemes-2025" TargetMode="External"/><Relationship Id="rId1" Type="http://schemas.openxmlformats.org/officeDocument/2006/relationships/hyperlink" Target="https://www.ato.gov.au/individuals-and-families/your-tax-return/instructions-to-complete-your-tax-return/mytax-instructions/2025/income/other-income/employee-share-schem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DF4EB-E8D6-472C-B659-C4BBE1D95407}">
  <sheetPr codeName="Sheet1">
    <tabColor rgb="FF3844CA"/>
    <pageSetUpPr fitToPage="1"/>
  </sheetPr>
  <dimension ref="A1:N77"/>
  <sheetViews>
    <sheetView showGridLines="0" tabSelected="1" topLeftCell="A5" zoomScaleNormal="100" workbookViewId="0">
      <selection activeCell="B25" sqref="B25"/>
    </sheetView>
  </sheetViews>
  <sheetFormatPr defaultColWidth="0" defaultRowHeight="14.25" zeroHeight="1" x14ac:dyDescent="0.2"/>
  <cols>
    <col min="1" max="1" width="104" style="2" customWidth="1"/>
    <col min="2" max="2" width="25.7109375" style="2" customWidth="1"/>
    <col min="3" max="3" width="16.5703125" style="2" hidden="1" customWidth="1"/>
    <col min="4" max="13" width="9.140625" style="2" hidden="1" customWidth="1"/>
    <col min="14" max="14" width="0" style="2" hidden="1" customWidth="1"/>
    <col min="15" max="16384" width="9.140625" style="2" hidden="1"/>
  </cols>
  <sheetData>
    <row r="1" spans="1:6" ht="15" customHeight="1" x14ac:dyDescent="0.2">
      <c r="A1" s="233" t="s">
        <v>0</v>
      </c>
      <c r="B1" s="233"/>
      <c r="C1" s="52" t="s">
        <v>1</v>
      </c>
    </row>
    <row r="2" spans="1:6" s="87" customFormat="1" ht="45" customHeight="1" x14ac:dyDescent="0.2">
      <c r="A2" s="234" t="s">
        <v>2</v>
      </c>
      <c r="B2" s="234"/>
      <c r="C2" s="206"/>
      <c r="D2" s="206"/>
      <c r="E2" s="206"/>
      <c r="F2" s="206"/>
    </row>
    <row r="3" spans="1:6" s="87" customFormat="1" ht="31.5" customHeight="1" x14ac:dyDescent="0.4">
      <c r="A3" s="235" t="str">
        <f>'Reference module'!B35</f>
        <v>Employee share scheme (ESS) – adjustment</v>
      </c>
      <c r="B3" s="235"/>
      <c r="C3" s="206"/>
      <c r="D3" s="206"/>
      <c r="E3" s="206"/>
      <c r="F3" s="206"/>
    </row>
    <row r="4" spans="1:6" s="87" customFormat="1" ht="15" customHeight="1" x14ac:dyDescent="0.2">
      <c r="A4" s="207" t="str">
        <f>'Version control and About'!C4</f>
        <v>V 1.04</v>
      </c>
      <c r="B4" s="208" t="str">
        <f ca="1">'Reference module'!B68</f>
        <v>Calculated on: 20-Apr-26</v>
      </c>
      <c r="C4" s="206"/>
      <c r="D4" s="206"/>
      <c r="E4" s="206"/>
      <c r="F4" s="206"/>
    </row>
    <row r="5" spans="1:6" ht="24.95" customHeight="1" x14ac:dyDescent="0.2">
      <c r="A5" s="236" t="str">
        <f>'Reference module'!B82</f>
        <v>When navigating around this tool, you can use the:</v>
      </c>
      <c r="B5" s="236"/>
      <c r="C5" s="52" t="s">
        <v>1</v>
      </c>
    </row>
    <row r="6" spans="1:6" ht="15" customHeight="1" thickBot="1" x14ac:dyDescent="0.25">
      <c r="A6" s="239" t="str">
        <f>'Reference module'!B96</f>
        <v>• arrow keys move to all cells</v>
      </c>
      <c r="B6" s="239"/>
      <c r="C6" s="84" t="s">
        <v>1</v>
      </c>
    </row>
    <row r="7" spans="1:6" ht="15" customHeight="1" thickBot="1" x14ac:dyDescent="0.25">
      <c r="A7" s="240" t="str">
        <f>'Reference module'!B110</f>
        <v>• tab keys to move to the data entry cells only.</v>
      </c>
      <c r="B7" s="241"/>
      <c r="C7" s="52" t="s">
        <v>1</v>
      </c>
    </row>
    <row r="8" spans="1:6" ht="24.95" customHeight="1" thickBot="1" x14ac:dyDescent="0.25">
      <c r="A8" s="240" t="str">
        <f>'Reference module'!B124</f>
        <v>This calculator has 4 sections. Use the links below to go to each section.</v>
      </c>
      <c r="B8" s="241"/>
      <c r="C8" s="52" t="s">
        <v>1</v>
      </c>
    </row>
    <row r="9" spans="1:6" ht="15" customHeight="1" thickBot="1" x14ac:dyDescent="0.25">
      <c r="A9" s="217" t="s">
        <v>3</v>
      </c>
      <c r="B9" s="218"/>
      <c r="C9" s="52" t="s">
        <v>1</v>
      </c>
    </row>
    <row r="10" spans="1:6" ht="15" customHeight="1" thickBot="1" x14ac:dyDescent="0.25">
      <c r="A10" s="217" t="s">
        <v>4</v>
      </c>
      <c r="B10" s="218"/>
      <c r="C10" s="52" t="s">
        <v>1</v>
      </c>
    </row>
    <row r="11" spans="1:6" ht="15" customHeight="1" thickBot="1" x14ac:dyDescent="0.25">
      <c r="A11" s="217" t="s">
        <v>5</v>
      </c>
      <c r="B11" s="218"/>
      <c r="C11" s="84" t="s">
        <v>1</v>
      </c>
    </row>
    <row r="12" spans="1:6" ht="15" customHeight="1" thickBot="1" x14ac:dyDescent="0.25">
      <c r="A12" s="217" t="s">
        <v>6</v>
      </c>
      <c r="B12" s="218"/>
      <c r="C12" s="52" t="s">
        <v>1</v>
      </c>
    </row>
    <row r="13" spans="1:6" ht="39.950000000000003" customHeight="1" thickBot="1" x14ac:dyDescent="0.35">
      <c r="A13" s="229" t="str">
        <f>'Reference module'!B194</f>
        <v>Things to know</v>
      </c>
      <c r="B13" s="230"/>
      <c r="C13" s="52" t="s">
        <v>1</v>
      </c>
    </row>
    <row r="14" spans="1:6" ht="24.95" customHeight="1" thickBot="1" x14ac:dyDescent="0.25">
      <c r="A14" s="222" t="str">
        <f>'Reference module'!B207</f>
        <v>You may be entitled to reduce the assessed amount of the discounts received under taxed-upfront schemes by up to $1,000 where:</v>
      </c>
      <c r="B14" s="223"/>
      <c r="C14" s="52" t="s">
        <v>1</v>
      </c>
    </row>
    <row r="15" spans="1:6" ht="15" customHeight="1" thickBot="1" x14ac:dyDescent="0.25">
      <c r="A15" s="219" t="s">
        <v>7</v>
      </c>
      <c r="B15" s="220"/>
      <c r="C15" s="52" t="s">
        <v>1</v>
      </c>
    </row>
    <row r="16" spans="1:6" ht="15" customHeight="1" thickBot="1" x14ac:dyDescent="0.25">
      <c r="A16" s="219" t="str">
        <f>'Reference module'!B235</f>
        <v>• certain amounts on your tax return add up to $180,000 or less.</v>
      </c>
      <c r="B16" s="220"/>
      <c r="C16" s="52" t="s">
        <v>1</v>
      </c>
    </row>
    <row r="17" spans="1:10" ht="37.5" customHeight="1" thickBot="1" x14ac:dyDescent="0.25">
      <c r="A17" s="228" t="str">
        <f>'Reference module'!B249</f>
        <v>Based on the information you provide, myTax calculates the ESS adjustment for you.  If eligible, this adjustment is shown in myTax at the ‘Other income’ label in the Employee share schemes section.</v>
      </c>
      <c r="B17" s="228"/>
      <c r="C17" s="84" t="s">
        <v>1</v>
      </c>
    </row>
    <row r="18" spans="1:10" ht="37.5" customHeight="1" x14ac:dyDescent="0.2">
      <c r="A18" s="231" t="str">
        <f>'Reference module'!B263</f>
        <v>This calculator shows you how myTax works this out. To see the same result as myTax, ensure that you enter the same information into this calculator.</v>
      </c>
      <c r="B18" s="232"/>
      <c r="C18" s="52" t="s">
        <v>1</v>
      </c>
    </row>
    <row r="19" spans="1:10" s="6" customFormat="1" ht="37.5" customHeight="1" x14ac:dyDescent="0.2">
      <c r="A19" s="224" t="s">
        <v>8</v>
      </c>
      <c r="B19" s="225"/>
      <c r="C19" s="203" t="s">
        <v>1</v>
      </c>
    </row>
    <row r="20" spans="1:10" s="109" customFormat="1" ht="39.950000000000003" customHeight="1" thickBot="1" x14ac:dyDescent="0.35">
      <c r="A20" s="226" t="str">
        <f>'Reference module'!B291</f>
        <v xml:space="preserve">Enter your information </v>
      </c>
      <c r="B20" s="227"/>
      <c r="C20" s="108" t="s">
        <v>1</v>
      </c>
    </row>
    <row r="21" spans="1:10" ht="24.95" customHeight="1" thickBot="1" x14ac:dyDescent="0.3">
      <c r="A21" s="237" t="str">
        <f>'Reference module'!B306</f>
        <v>Complete this section with your employee share scheme information.</v>
      </c>
      <c r="B21" s="238"/>
      <c r="C21" s="84" t="s">
        <v>1</v>
      </c>
    </row>
    <row r="22" spans="1:10" ht="15" customHeight="1" x14ac:dyDescent="0.25">
      <c r="A22" s="213" t="s">
        <v>9</v>
      </c>
      <c r="B22" s="213"/>
      <c r="C22" s="213"/>
      <c r="D22" s="213"/>
      <c r="E22" s="213"/>
      <c r="F22" s="4"/>
    </row>
    <row r="23" spans="1:10" ht="15" customHeight="1" x14ac:dyDescent="0.25">
      <c r="A23" s="213" t="s">
        <v>10</v>
      </c>
      <c r="B23" s="213"/>
      <c r="C23" s="213"/>
      <c r="D23" s="213"/>
      <c r="E23" s="213"/>
    </row>
    <row r="24" spans="1:10" ht="26.45" customHeight="1" x14ac:dyDescent="0.25">
      <c r="A24" s="209" t="str">
        <f>'Reference module'!B347</f>
        <v>Description</v>
      </c>
      <c r="B24" s="210" t="str">
        <f>'Reference module'!B361</f>
        <v>Value</v>
      </c>
      <c r="C24" s="52" t="s">
        <v>1</v>
      </c>
    </row>
    <row r="25" spans="1:10" ht="30" customHeight="1" x14ac:dyDescent="0.25">
      <c r="A25" s="110" t="str">
        <f>'Reference module'!B376</f>
        <v>Which income year would you like to calculate your ESS adjustment for? *</v>
      </c>
      <c r="B25" s="193" t="s">
        <v>11</v>
      </c>
      <c r="C25" s="52" t="s">
        <v>1</v>
      </c>
    </row>
    <row r="26" spans="1:10" ht="15" customHeight="1" x14ac:dyDescent="0.2">
      <c r="A26" s="85" t="str">
        <f>'Reference module'!B412</f>
        <v>•  Select an option from the drop-down box.</v>
      </c>
      <c r="B26" s="194"/>
      <c r="C26" s="52" t="s">
        <v>1</v>
      </c>
    </row>
    <row r="27" spans="1:10" ht="30" customHeight="1" x14ac:dyDescent="0.25">
      <c r="A27" s="160" t="str">
        <f>'Reference module'!B426</f>
        <v>Step 1 – What is the amount shown on your ESS statement at 'Discount from taxed-upfront schemes – eligible for reduction?'*</v>
      </c>
      <c r="B27" s="192">
        <v>0</v>
      </c>
      <c r="C27" s="52" t="s">
        <v>1</v>
      </c>
      <c r="D27" s="29"/>
      <c r="F27" s="6"/>
      <c r="G27" s="6"/>
      <c r="H27" s="6"/>
      <c r="I27" s="6"/>
      <c r="J27" s="6"/>
    </row>
    <row r="28" spans="1:10" ht="30" customHeight="1" x14ac:dyDescent="0.25">
      <c r="A28" s="160" t="str">
        <f>'Reference module'!B454</f>
        <v>Step 2 – Enter the total of the following amounts from your tax return for the year</v>
      </c>
      <c r="B28" s="160"/>
      <c r="C28" s="84" t="s">
        <v>1</v>
      </c>
    </row>
    <row r="29" spans="1:10" ht="57.6" customHeight="1" x14ac:dyDescent="0.2">
      <c r="A29" s="86" t="str">
        <f>'Reference module'!B468</f>
        <v>Taxable income for the year *
Note: calculate your taxable income as though you are not entitled to the $1,000 reduction, excluding any assessable First home super saver amount</v>
      </c>
      <c r="B29" s="192">
        <v>0</v>
      </c>
      <c r="C29" s="52" t="s">
        <v>1</v>
      </c>
      <c r="D29" s="204"/>
    </row>
    <row r="30" spans="1:10" ht="26.45" customHeight="1" x14ac:dyDescent="0.2">
      <c r="A30" s="87" t="str">
        <f>'Reference module'!B496</f>
        <v>Total reportable fringe benefits amounts</v>
      </c>
      <c r="B30" s="192">
        <v>0</v>
      </c>
      <c r="C30" s="52" t="s">
        <v>1</v>
      </c>
      <c r="D30" s="204"/>
    </row>
    <row r="31" spans="1:10" ht="26.45" customHeight="1" x14ac:dyDescent="0.2">
      <c r="A31" s="87" t="str">
        <f>'Reference module'!B524</f>
        <v>Total reportable employer superannuation contributions</v>
      </c>
      <c r="B31" s="192">
        <v>0</v>
      </c>
      <c r="C31" s="52" t="s">
        <v>1</v>
      </c>
    </row>
    <row r="32" spans="1:10" ht="26.45" customHeight="1" x14ac:dyDescent="0.2">
      <c r="A32" s="88" t="str">
        <f>'Reference module'!B552</f>
        <v>Net financial investment loss</v>
      </c>
      <c r="B32" s="192">
        <v>0</v>
      </c>
      <c r="C32" s="52" t="s">
        <v>1</v>
      </c>
      <c r="D32" s="204"/>
    </row>
    <row r="33" spans="1:10" ht="26.45" customHeight="1" x14ac:dyDescent="0.2">
      <c r="A33" s="88" t="str">
        <f>'Reference module'!B580</f>
        <v>Net rental property loss</v>
      </c>
      <c r="B33" s="192">
        <v>0</v>
      </c>
      <c r="C33" s="52" t="s">
        <v>1</v>
      </c>
      <c r="D33" s="204"/>
      <c r="F33" s="212"/>
      <c r="G33" s="212"/>
      <c r="H33" s="212"/>
      <c r="I33" s="212"/>
      <c r="J33" s="212"/>
    </row>
    <row r="34" spans="1:10" ht="26.45" customHeight="1" x14ac:dyDescent="0.2">
      <c r="A34" s="88" t="str">
        <f>'Reference module'!B608</f>
        <v>Deductible personal superannuation contributions</v>
      </c>
      <c r="B34" s="192">
        <v>0</v>
      </c>
      <c r="C34" s="52" t="s">
        <v>1</v>
      </c>
      <c r="F34" s="212"/>
      <c r="G34" s="212"/>
      <c r="H34" s="212"/>
      <c r="I34" s="212"/>
      <c r="J34" s="212"/>
    </row>
    <row r="35" spans="1:10" ht="30" customHeight="1" x14ac:dyDescent="0.25">
      <c r="A35" s="205" t="str">
        <f>'Reference module'!B636</f>
        <v>Total calculated income at Step 2</v>
      </c>
      <c r="B35" s="111">
        <f>'Reference module'!B657</f>
        <v>0</v>
      </c>
      <c r="C35" s="52" t="s">
        <v>1</v>
      </c>
      <c r="F35" s="6"/>
      <c r="G35" s="6"/>
      <c r="H35" s="6"/>
      <c r="I35" s="6"/>
      <c r="J35" s="6"/>
    </row>
    <row r="36" spans="1:10" ht="39.950000000000003" customHeight="1" x14ac:dyDescent="0.3">
      <c r="A36" s="214" t="str">
        <f>'Reference module'!B664</f>
        <v>Information entry guidance – see here for help</v>
      </c>
      <c r="B36" s="214"/>
      <c r="C36" s="52" t="s">
        <v>1</v>
      </c>
      <c r="D36" s="1"/>
    </row>
    <row r="37" spans="1:10" ht="39.950000000000003" customHeight="1" x14ac:dyDescent="0.2">
      <c r="A37" s="221" t="str">
        <f>'Reference module'!B686</f>
        <v>You haven't selected income year from the drop-down</v>
      </c>
      <c r="B37" s="221"/>
      <c r="C37" s="52" t="s">
        <v>1</v>
      </c>
    </row>
    <row r="38" spans="1:10" ht="39.950000000000003" customHeight="1" x14ac:dyDescent="0.25">
      <c r="A38" s="215" t="str">
        <f>'Reference module'!B698</f>
        <v>Result</v>
      </c>
      <c r="B38" s="215"/>
      <c r="C38" s="84" t="s">
        <v>1</v>
      </c>
      <c r="D38" s="1"/>
    </row>
    <row r="39" spans="1:10" ht="85.5" customHeight="1" x14ac:dyDescent="0.2">
      <c r="A39" s="216" t="str">
        <f>'Reference module'!B721</f>
        <v>An ESS adjustment can't be calculated – see Information entry guidance above.</v>
      </c>
      <c r="B39" s="216"/>
      <c r="C39" s="52" t="s">
        <v>1</v>
      </c>
    </row>
    <row r="40" spans="1:10" hidden="1" x14ac:dyDescent="0.2">
      <c r="A40" s="52" t="s">
        <v>12</v>
      </c>
      <c r="B40" s="52" t="s">
        <v>12</v>
      </c>
      <c r="C40" s="52" t="s">
        <v>1</v>
      </c>
    </row>
    <row r="68" spans="2:6" hidden="1" x14ac:dyDescent="0.2">
      <c r="B68" s="3"/>
      <c r="C68" s="6"/>
    </row>
    <row r="70" spans="2:6" hidden="1" x14ac:dyDescent="0.2">
      <c r="D70" s="5"/>
    </row>
    <row r="71" spans="2:6" hidden="1" x14ac:dyDescent="0.2">
      <c r="E71" s="3"/>
    </row>
    <row r="76" spans="2:6" hidden="1" x14ac:dyDescent="0.2">
      <c r="B76" s="6"/>
      <c r="C76" s="6"/>
      <c r="D76" s="6"/>
      <c r="E76" s="6"/>
    </row>
    <row r="77" spans="2:6" hidden="1" x14ac:dyDescent="0.2">
      <c r="C77" s="6"/>
      <c r="D77" s="6"/>
      <c r="E77" s="6"/>
      <c r="F77" s="6"/>
    </row>
  </sheetData>
  <sheetProtection algorithmName="SHA-256" hashValue="JcKmNfc/ympuc0Ou29gPLQlcdciXWYvVMiy9lmacSEU=" saltValue="P4fvyplDJrexJwHsi9nw2Q==" spinCount="100000" sheet="1" objects="1" scenarios="1"/>
  <mergeCells count="28">
    <mergeCell ref="A1:B1"/>
    <mergeCell ref="A2:B2"/>
    <mergeCell ref="A3:B3"/>
    <mergeCell ref="A5:B5"/>
    <mergeCell ref="A21:B21"/>
    <mergeCell ref="A6:B6"/>
    <mergeCell ref="A7:B7"/>
    <mergeCell ref="A8:B8"/>
    <mergeCell ref="A9:B9"/>
    <mergeCell ref="A10:B10"/>
    <mergeCell ref="A39:B39"/>
    <mergeCell ref="A11:B11"/>
    <mergeCell ref="A12:B12"/>
    <mergeCell ref="A15:B15"/>
    <mergeCell ref="A37:B37"/>
    <mergeCell ref="A14:B14"/>
    <mergeCell ref="A16:B16"/>
    <mergeCell ref="A19:B19"/>
    <mergeCell ref="A20:B20"/>
    <mergeCell ref="A22:E22"/>
    <mergeCell ref="A17:B17"/>
    <mergeCell ref="A13:B13"/>
    <mergeCell ref="A18:B18"/>
    <mergeCell ref="F34:J34"/>
    <mergeCell ref="F33:J33"/>
    <mergeCell ref="A23:E23"/>
    <mergeCell ref="A36:B36"/>
    <mergeCell ref="A38:B38"/>
  </mergeCells>
  <conditionalFormatting sqref="A27:B35 A36:A37">
    <cfRule type="expression" dxfId="19" priority="1">
      <formula>IF(#REF!="No", TRUE,FALSE)</formula>
    </cfRule>
  </conditionalFormatting>
  <hyperlinks>
    <hyperlink ref="A9" location="'Project pool deduction'!A11" display="• Things you need to know" xr:uid="{D17C75C9-3011-41D1-9949-763EA3B48B32}"/>
    <hyperlink ref="A10" location="'Project pool deduction'!A16" display="• Enter your information here to allow your project pool and closing pool balance to be worked out" xr:uid="{4475C0B0-FD9A-4222-998D-C3548EF4B7AD}"/>
    <hyperlink ref="A12" location="'Project pool deduction'!A33" display="• Result - your project pool deduction and closing pool value is detailed here" xr:uid="{87F0D457-F4D5-4474-B990-3F94F06628E3}"/>
    <hyperlink ref="A11" location="'Project pool deduction'!A31" display="• Guidance for field entries - to help you correctly complete the calculator" xr:uid="{D5D3971B-9C31-4772-B152-8E7425235171}"/>
    <hyperlink ref="A9:B9" location="'ESS - adjustment'!A13" display="• Things to know" xr:uid="{C9319EEF-0CB8-4E83-A22E-C4772529DC21}"/>
    <hyperlink ref="A10:B10" location="'ESS - adjustment'!A20" display="• Enter your information " xr:uid="{09602029-DF02-45A8-9DD1-DDF28DD4FF09}"/>
    <hyperlink ref="A11:B11" location="'ESS - adjustment'!A36" display="• Information entry guidance" xr:uid="{B53B2EEF-5DD9-490C-9173-E0BF027AFE91}"/>
    <hyperlink ref="A12:B12" location="'ESS - adjustment'!A38" display="• Result" xr:uid="{C2F2221D-B371-4E76-A269-CA2872027D8D}"/>
  </hyperlinks>
  <printOptions horizontalCentered="1"/>
  <pageMargins left="0.23622047244094491" right="0.23622047244094491" top="0.74803149606299213" bottom="0.74803149606299213" header="0.31496062992125984" footer="0.31496062992125984"/>
  <pageSetup paperSize="9" scale="67" orientation="portrait" horizontalDpi="300" verticalDpi="300" r:id="rId1"/>
  <headerFooter>
    <oddHeader>&amp;COFFICIAL</oddHeader>
    <oddFooter>&amp;COFFICIAL</oddFooter>
  </headerFooter>
  <drawing r:id="rId2"/>
  <extLst>
    <ext xmlns:x14="http://schemas.microsoft.com/office/spreadsheetml/2009/9/main" uri="{CCE6A557-97BC-4b89-ADB6-D9C93CAAB3DF}">
      <x14:dataValidations xmlns:xm="http://schemas.microsoft.com/office/excel/2006/main" count="6">
        <x14:dataValidation type="decimal" allowBlank="1" showInputMessage="1" showErrorMessage="1" errorTitle="Please check your entry" error="Number cannot be negative._x000a_Number cannot be greater than 999999.99._x000a_Text cannot be entered." xr:uid="{10DE4649-2607-411A-BBFA-C88F22F60BDE}">
          <x14:formula1>
            <xm:f>'Reference module'!$B$486</xm:f>
          </x14:formula1>
          <x14:formula2>
            <xm:f>'Reference module'!$B$487</xm:f>
          </x14:formula2>
          <xm:sqref>B31:B33</xm:sqref>
        </x14:dataValidation>
        <x14:dataValidation type="decimal" allowBlank="1" showErrorMessage="1" errorTitle="Please check your entry" error="Number cannot be negative._x000a_Number cannot be greater than 999999.99._x000a_Text cannot be entered." xr:uid="{48677AAF-36D7-4D6A-BE3A-F14A5DAE35ED}">
          <x14:formula1>
            <xm:f>'Reference module'!$B$486</xm:f>
          </x14:formula1>
          <x14:formula2>
            <xm:f>'Reference module'!$B$487</xm:f>
          </x14:formula2>
          <xm:sqref>B34</xm:sqref>
        </x14:dataValidation>
        <x14:dataValidation type="decimal" allowBlank="1" showInputMessage="1" showErrorMessage="1" errorTitle="Please check your entry" error="Number cannot be negative._x000a_Number cannot be greater than 10,000,000.00._x000a_Text cannot be entered." xr:uid="{03A2DA46-08BA-4DBD-AE59-0577E87E7D0F}">
          <x14:formula1>
            <xm:f>'Reference module'!$B$486</xm:f>
          </x14:formula1>
          <x14:formula2>
            <xm:f>'Reference module'!$B$487</xm:f>
          </x14:formula2>
          <xm:sqref>B29</xm:sqref>
        </x14:dataValidation>
        <x14:dataValidation type="decimal" showInputMessage="1" showErrorMessage="1" errorTitle="Please check your entry" error="Number cannot be negative._x000a_Number cannot be greater than 999999.99._x000a_Text cannot be entered." xr:uid="{1F40E4E8-930E-4141-A146-205B94C69ECA}">
          <x14:formula1>
            <xm:f>'Reference module'!$B$486</xm:f>
          </x14:formula1>
          <x14:formula2>
            <xm:f>'Reference module'!$B$487</xm:f>
          </x14:formula2>
          <xm:sqref>B30</xm:sqref>
        </x14:dataValidation>
        <x14:dataValidation type="list" allowBlank="1" showInputMessage="1" showErrorMessage="1" xr:uid="{08B02308-51D5-4B95-BB7B-46D8B534F33F}">
          <x14:formula1>
            <xm:f>'Reference module'!$B$393:$B$401</xm:f>
          </x14:formula1>
          <xm:sqref>B25</xm:sqref>
        </x14:dataValidation>
        <x14:dataValidation type="decimal" showErrorMessage="1" errorTitle="Please check your entry" error="Number cannot be negative._x000a_Number cannot be greater than 999999.99._x000a_Text cannot be entered." xr:uid="{CF0E4C25-25DD-477A-875B-0F0DC09B5E86}">
          <x14:formula1>
            <xm:f>'Reference module'!B444</xm:f>
          </x14:formula1>
          <x14:formula2>
            <xm:f>'Reference module'!B445</xm:f>
          </x14:formula2>
          <xm:sqref>B27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0C1F7-5632-4089-A73F-2899E727D823}">
  <sheetPr codeName="Sheet2">
    <tabColor rgb="FF3844CA"/>
  </sheetPr>
  <dimension ref="A1:G45"/>
  <sheetViews>
    <sheetView zoomScale="110" zoomScaleNormal="110" workbookViewId="0">
      <selection activeCell="A2" sqref="A2"/>
    </sheetView>
  </sheetViews>
  <sheetFormatPr defaultRowHeight="15" x14ac:dyDescent="0.25"/>
  <cols>
    <col min="1" max="1" width="2.5703125" customWidth="1"/>
    <col min="2" max="5" width="20.42578125" customWidth="1"/>
    <col min="6" max="6" width="2.5703125" customWidth="1"/>
  </cols>
  <sheetData>
    <row r="1" spans="1:6" s="91" customFormat="1" ht="18" x14ac:dyDescent="0.25">
      <c r="A1" s="89" t="s">
        <v>13</v>
      </c>
      <c r="B1" s="90"/>
      <c r="C1" s="90"/>
      <c r="D1" s="90"/>
      <c r="E1" s="90"/>
      <c r="F1" s="79"/>
    </row>
    <row r="2" spans="1:6" x14ac:dyDescent="0.25">
      <c r="A2" s="211" t="s">
        <v>14</v>
      </c>
      <c r="B2" s="7"/>
      <c r="C2" s="7"/>
      <c r="D2" s="7"/>
      <c r="E2" s="7"/>
      <c r="F2" s="7"/>
    </row>
    <row r="3" spans="1:6" x14ac:dyDescent="0.25">
      <c r="A3" s="98" t="s">
        <v>15</v>
      </c>
      <c r="B3" s="95"/>
      <c r="C3" s="95"/>
      <c r="D3" s="95"/>
      <c r="E3" s="95"/>
      <c r="F3" s="95"/>
    </row>
    <row r="4" spans="1:6" x14ac:dyDescent="0.25">
      <c r="A4" s="36"/>
      <c r="B4" s="33" t="s">
        <v>16</v>
      </c>
      <c r="C4" s="41" t="str">
        <f>CONCATENATE("V "&amp;TEXT(MAX('Version control and About'!B18:B24),"0.00")&amp;"")</f>
        <v>V 1.04</v>
      </c>
      <c r="D4" s="35" t="s">
        <v>17</v>
      </c>
      <c r="E4" s="92">
        <f>MAX('Version control and About'!C18:C24)</f>
        <v>46099</v>
      </c>
      <c r="F4" s="7"/>
    </row>
    <row r="5" spans="1:6" x14ac:dyDescent="0.25">
      <c r="A5" s="36"/>
      <c r="B5" s="33" t="s">
        <v>18</v>
      </c>
      <c r="C5" s="8" t="s">
        <v>19</v>
      </c>
      <c r="D5" s="34"/>
      <c r="E5" s="34"/>
      <c r="F5" s="7"/>
    </row>
    <row r="6" spans="1:6" x14ac:dyDescent="0.25">
      <c r="A6" s="36"/>
      <c r="B6" s="34"/>
      <c r="C6" s="8" t="s">
        <v>20</v>
      </c>
      <c r="D6" s="34"/>
      <c r="E6" s="34"/>
      <c r="F6" s="7"/>
    </row>
    <row r="7" spans="1:6" x14ac:dyDescent="0.25">
      <c r="A7" s="36"/>
      <c r="B7" s="33" t="s">
        <v>21</v>
      </c>
      <c r="C7" s="34"/>
      <c r="D7" s="34"/>
      <c r="E7" s="34"/>
      <c r="F7" s="7"/>
    </row>
    <row r="8" spans="1:6" x14ac:dyDescent="0.25">
      <c r="A8" s="36"/>
      <c r="B8" s="34" t="s">
        <v>22</v>
      </c>
      <c r="C8" s="34"/>
      <c r="D8" s="34"/>
      <c r="E8" s="34"/>
      <c r="F8" s="7"/>
    </row>
    <row r="9" spans="1:6" ht="26.25" x14ac:dyDescent="0.25">
      <c r="A9" s="36"/>
      <c r="B9" s="9" t="s">
        <v>23</v>
      </c>
      <c r="C9" s="9" t="s">
        <v>24</v>
      </c>
      <c r="D9" s="57" t="s">
        <v>25</v>
      </c>
      <c r="E9" s="9" t="s">
        <v>17</v>
      </c>
      <c r="F9" s="7"/>
    </row>
    <row r="10" spans="1:6" ht="39" x14ac:dyDescent="0.25">
      <c r="A10" s="36"/>
      <c r="B10" s="42" t="s">
        <v>26</v>
      </c>
      <c r="C10" s="43" t="s">
        <v>27</v>
      </c>
      <c r="D10" s="42" t="s">
        <v>28</v>
      </c>
      <c r="E10" s="93">
        <v>44617</v>
      </c>
      <c r="F10" s="7"/>
    </row>
    <row r="11" spans="1:6" x14ac:dyDescent="0.25">
      <c r="A11" s="36"/>
      <c r="B11" s="196"/>
      <c r="C11" s="196"/>
      <c r="D11" s="196"/>
      <c r="E11" s="196"/>
      <c r="F11" s="7"/>
    </row>
    <row r="12" spans="1:6" x14ac:dyDescent="0.25">
      <c r="A12" s="36"/>
      <c r="B12" s="34" t="s">
        <v>29</v>
      </c>
      <c r="C12" s="34"/>
      <c r="D12" s="34"/>
      <c r="E12" s="34"/>
      <c r="F12" s="7"/>
    </row>
    <row r="13" spans="1:6" ht="26.25" x14ac:dyDescent="0.25">
      <c r="A13" s="36"/>
      <c r="B13" s="9" t="s">
        <v>23</v>
      </c>
      <c r="C13" s="9" t="s">
        <v>24</v>
      </c>
      <c r="D13" s="57" t="s">
        <v>25</v>
      </c>
      <c r="E13" s="9" t="s">
        <v>17</v>
      </c>
      <c r="F13" s="7"/>
    </row>
    <row r="14" spans="1:6" ht="26.25" x14ac:dyDescent="0.25">
      <c r="A14" s="36"/>
      <c r="B14" s="42" t="s">
        <v>19</v>
      </c>
      <c r="C14" s="43" t="s">
        <v>30</v>
      </c>
      <c r="D14" s="42" t="s">
        <v>28</v>
      </c>
      <c r="E14" s="93">
        <v>44617</v>
      </c>
      <c r="F14" s="7"/>
    </row>
    <row r="15" spans="1:6" x14ac:dyDescent="0.25">
      <c r="A15" s="36"/>
      <c r="B15" s="34"/>
      <c r="C15" s="34"/>
      <c r="D15" s="34"/>
      <c r="E15" s="34"/>
      <c r="F15" s="7"/>
    </row>
    <row r="16" spans="1:6" x14ac:dyDescent="0.25">
      <c r="A16" s="36"/>
      <c r="B16" s="33" t="s">
        <v>31</v>
      </c>
      <c r="C16" s="34"/>
      <c r="D16" s="34"/>
      <c r="E16" s="34"/>
      <c r="F16" s="7"/>
    </row>
    <row r="17" spans="1:6" x14ac:dyDescent="0.25">
      <c r="A17" s="36"/>
      <c r="B17" s="9" t="s">
        <v>32</v>
      </c>
      <c r="C17" s="9" t="s">
        <v>33</v>
      </c>
      <c r="D17" s="9" t="s">
        <v>34</v>
      </c>
      <c r="E17" s="9" t="s">
        <v>35</v>
      </c>
      <c r="F17" s="7"/>
    </row>
    <row r="18" spans="1:6" ht="51" x14ac:dyDescent="0.25">
      <c r="A18" s="36"/>
      <c r="B18" s="54">
        <v>0.1</v>
      </c>
      <c r="C18" s="11">
        <v>44531</v>
      </c>
      <c r="D18" s="10" t="s">
        <v>36</v>
      </c>
      <c r="E18" s="94" t="s">
        <v>37</v>
      </c>
      <c r="F18" s="7"/>
    </row>
    <row r="19" spans="1:6" ht="63.75" x14ac:dyDescent="0.25">
      <c r="A19" s="36"/>
      <c r="B19" s="56">
        <v>1</v>
      </c>
      <c r="C19" s="11">
        <v>44649</v>
      </c>
      <c r="D19" s="10" t="s">
        <v>36</v>
      </c>
      <c r="E19" s="94" t="s">
        <v>38</v>
      </c>
      <c r="F19" s="7"/>
    </row>
    <row r="20" spans="1:6" ht="63.75" x14ac:dyDescent="0.25">
      <c r="A20" s="36"/>
      <c r="B20" s="60">
        <v>1.01</v>
      </c>
      <c r="C20" s="11">
        <v>44980</v>
      </c>
      <c r="D20" s="10" t="s">
        <v>36</v>
      </c>
      <c r="E20" s="94" t="s">
        <v>39</v>
      </c>
      <c r="F20" s="7"/>
    </row>
    <row r="21" spans="1:6" ht="63.75" x14ac:dyDescent="0.25">
      <c r="A21" s="36"/>
      <c r="B21" s="60">
        <v>1.02</v>
      </c>
      <c r="C21" s="11">
        <v>45302</v>
      </c>
      <c r="D21" s="10" t="s">
        <v>36</v>
      </c>
      <c r="E21" s="94" t="s">
        <v>40</v>
      </c>
      <c r="F21" s="7"/>
    </row>
    <row r="22" spans="1:6" ht="89.25" x14ac:dyDescent="0.25">
      <c r="A22" s="36"/>
      <c r="B22" s="60">
        <v>1.03</v>
      </c>
      <c r="C22" s="11">
        <v>45785</v>
      </c>
      <c r="D22" s="10" t="s">
        <v>36</v>
      </c>
      <c r="E22" s="94" t="s">
        <v>41</v>
      </c>
      <c r="F22" s="7"/>
    </row>
    <row r="23" spans="1:6" ht="63.75" x14ac:dyDescent="0.25">
      <c r="A23" s="36"/>
      <c r="B23" s="60">
        <v>1.04</v>
      </c>
      <c r="C23" s="11">
        <v>46099</v>
      </c>
      <c r="D23" s="10" t="s">
        <v>42</v>
      </c>
      <c r="E23" s="94" t="s">
        <v>43</v>
      </c>
      <c r="F23" s="7"/>
    </row>
    <row r="24" spans="1:6" x14ac:dyDescent="0.25">
      <c r="A24" s="36"/>
      <c r="B24" s="54"/>
      <c r="C24" s="11"/>
      <c r="D24" s="10"/>
      <c r="E24" s="94"/>
      <c r="F24" s="7"/>
    </row>
    <row r="25" spans="1:6" x14ac:dyDescent="0.25">
      <c r="A25" s="36"/>
      <c r="B25" s="34"/>
      <c r="C25" s="34"/>
      <c r="D25" s="34"/>
      <c r="E25" s="34"/>
      <c r="F25" s="7"/>
    </row>
    <row r="26" spans="1:6" x14ac:dyDescent="0.25">
      <c r="A26" s="96" t="s">
        <v>44</v>
      </c>
      <c r="B26" s="97"/>
      <c r="C26" s="97"/>
      <c r="D26" s="97"/>
      <c r="E26" s="97"/>
      <c r="F26" s="95"/>
    </row>
    <row r="27" spans="1:6" x14ac:dyDescent="0.25">
      <c r="A27" s="7"/>
      <c r="B27" s="9" t="s">
        <v>45</v>
      </c>
      <c r="C27" s="9" t="s">
        <v>46</v>
      </c>
      <c r="D27" s="9" t="s">
        <v>47</v>
      </c>
      <c r="E27" s="9" t="s">
        <v>48</v>
      </c>
      <c r="F27" s="7"/>
    </row>
    <row r="28" spans="1:6" ht="36" x14ac:dyDescent="0.25">
      <c r="A28" s="7"/>
      <c r="B28" s="242" t="s">
        <v>49</v>
      </c>
      <c r="C28" s="198" t="s">
        <v>50</v>
      </c>
      <c r="D28" s="12" t="s">
        <v>51</v>
      </c>
      <c r="E28" s="245" t="s">
        <v>52</v>
      </c>
      <c r="F28" s="7"/>
    </row>
    <row r="29" spans="1:6" ht="36" x14ac:dyDescent="0.25">
      <c r="A29" s="7"/>
      <c r="B29" s="243"/>
      <c r="C29" s="199" t="s">
        <v>53</v>
      </c>
      <c r="D29" s="13" t="s">
        <v>54</v>
      </c>
      <c r="E29" s="246"/>
      <c r="F29" s="7"/>
    </row>
    <row r="30" spans="1:6" ht="36" x14ac:dyDescent="0.25">
      <c r="A30" s="7"/>
      <c r="B30" s="243"/>
      <c r="C30" s="199" t="s">
        <v>55</v>
      </c>
      <c r="D30" s="13" t="s">
        <v>56</v>
      </c>
      <c r="E30" s="246"/>
      <c r="F30" s="7"/>
    </row>
    <row r="31" spans="1:6" ht="24" x14ac:dyDescent="0.25">
      <c r="A31" s="7"/>
      <c r="B31" s="244"/>
      <c r="C31" s="200" t="s">
        <v>57</v>
      </c>
      <c r="D31" s="14" t="s">
        <v>58</v>
      </c>
      <c r="E31" s="247"/>
      <c r="F31" s="7"/>
    </row>
    <row r="32" spans="1:6" ht="24.75" customHeight="1" x14ac:dyDescent="0.25">
      <c r="A32" s="7"/>
      <c r="B32" s="242" t="s">
        <v>59</v>
      </c>
      <c r="C32" s="21" t="s">
        <v>15</v>
      </c>
      <c r="D32" s="15" t="s">
        <v>60</v>
      </c>
      <c r="E32" s="245" t="s">
        <v>61</v>
      </c>
      <c r="F32" s="7"/>
    </row>
    <row r="33" spans="1:7" ht="36.75" x14ac:dyDescent="0.25">
      <c r="A33" s="7"/>
      <c r="B33" s="244"/>
      <c r="C33" s="44" t="s">
        <v>44</v>
      </c>
      <c r="D33" s="16" t="s">
        <v>62</v>
      </c>
      <c r="E33" s="247"/>
      <c r="F33" s="7"/>
      <c r="G33" s="45"/>
    </row>
    <row r="34" spans="1:7" ht="36.75" x14ac:dyDescent="0.25">
      <c r="A34" s="7"/>
      <c r="B34" s="197" t="s">
        <v>63</v>
      </c>
      <c r="C34" s="22" t="s">
        <v>64</v>
      </c>
      <c r="D34" s="17" t="s">
        <v>65</v>
      </c>
      <c r="E34" s="18" t="s">
        <v>61</v>
      </c>
      <c r="F34" s="7"/>
    </row>
    <row r="35" spans="1:7" ht="24.75" x14ac:dyDescent="0.25">
      <c r="A35" s="7"/>
      <c r="B35" s="197" t="s">
        <v>66</v>
      </c>
      <c r="C35" s="22" t="s">
        <v>67</v>
      </c>
      <c r="D35" s="17" t="s">
        <v>68</v>
      </c>
      <c r="E35" s="19" t="s">
        <v>61</v>
      </c>
      <c r="F35" s="7"/>
    </row>
    <row r="36" spans="1:7" x14ac:dyDescent="0.25">
      <c r="A36" s="7"/>
      <c r="B36" s="20"/>
      <c r="C36" s="20"/>
      <c r="D36" s="20"/>
      <c r="E36" s="20"/>
      <c r="F36" s="7"/>
    </row>
    <row r="37" spans="1:7" x14ac:dyDescent="0.25">
      <c r="A37" s="98" t="s">
        <v>69</v>
      </c>
      <c r="B37" s="97"/>
      <c r="C37" s="97"/>
      <c r="D37" s="97"/>
      <c r="E37" s="97"/>
      <c r="F37" s="95"/>
    </row>
    <row r="38" spans="1:7" x14ac:dyDescent="0.25">
      <c r="A38" s="7"/>
      <c r="B38" s="201" t="s">
        <v>70</v>
      </c>
      <c r="C38" s="99"/>
      <c r="D38" s="99"/>
      <c r="E38" s="100"/>
      <c r="F38" s="7"/>
    </row>
    <row r="39" spans="1:7" x14ac:dyDescent="0.25">
      <c r="A39" s="7"/>
      <c r="B39" s="202" t="s">
        <v>71</v>
      </c>
      <c r="C39" s="46"/>
      <c r="D39" s="46"/>
      <c r="E39" s="47"/>
      <c r="F39" s="7"/>
    </row>
    <row r="40" spans="1:7" x14ac:dyDescent="0.25">
      <c r="A40" s="23"/>
      <c r="B40" s="23"/>
      <c r="C40" s="23"/>
      <c r="D40" s="23"/>
      <c r="E40" s="23"/>
      <c r="F40" s="23"/>
    </row>
    <row r="44" spans="1:7" x14ac:dyDescent="0.25">
      <c r="D44" s="58"/>
    </row>
    <row r="45" spans="1:7" x14ac:dyDescent="0.25">
      <c r="B45" s="59"/>
    </row>
  </sheetData>
  <sheetProtection algorithmName="SHA-256" hashValue="FyDPEiB8PAooTEEwtrlmEAAspGd0uiC8CzEYLKIBhNw=" saltValue="yYtoj2Sa8sIOQWghlYvMkA==" spinCount="100000" sheet="1" objects="1" scenarios="1"/>
  <mergeCells count="4">
    <mergeCell ref="B28:B31"/>
    <mergeCell ref="E28:E31"/>
    <mergeCell ref="B32:B33"/>
    <mergeCell ref="E32:E33"/>
  </mergeCells>
  <hyperlinks>
    <hyperlink ref="B34" location="'Reference module'!A1" display="Reference module" xr:uid="{714ED4CF-F388-4209-80DF-086F8552385D}"/>
    <hyperlink ref="B35" location="'Test module'!A1" display="Testing module" xr:uid="{FA7E2010-095B-411D-9645-47603DEA16FC}"/>
    <hyperlink ref="C28" location="'ESS - adjustment'!A5" display="Introduction" xr:uid="{09FC1A50-E7B0-4E38-851F-4E95D10641BF}"/>
    <hyperlink ref="C29" location="'ESS - adjustment'!A20" display="Enter your information" xr:uid="{7CA4AC1E-2F28-4BFA-8FD1-DA8329B569EB}"/>
    <hyperlink ref="C31" location="'ESS - adjustment'!A38" display="Result" xr:uid="{01A86442-F80B-46CD-8BD3-1DB2850EAEE0}"/>
    <hyperlink ref="C32" location="'Version Control and About'!A3" display="Version control" xr:uid="{502D6497-D45C-4C87-B160-722B135622C1}"/>
    <hyperlink ref="C33" location="'Version control and About'!A26" display="About this workbook" xr:uid="{1C89409E-4DDE-4A0F-B86C-A19A97B89C74}"/>
    <hyperlink ref="B32:B33" location="'Version control and About'!A1" display="Version Control and About" xr:uid="{5A1ABAE4-A03E-4055-A2B5-68320729A2F9}"/>
    <hyperlink ref="C30" location="'ESS - adjustment'!A36" display="Information entry guidance" xr:uid="{2F9A3A63-A8E6-4E75-9955-580BECD0A215}"/>
    <hyperlink ref="B28:B31" location="'ESS - adjustment'!A1" display="ESS adjustment" xr:uid="{6C463918-1475-4F73-9942-4F1E9F0ED791}"/>
    <hyperlink ref="B38" r:id="rId1" xr:uid="{A57DF129-5D41-4321-B2B2-62A83002E0FE}"/>
    <hyperlink ref="B39" r:id="rId2" xr:uid="{A49F5C71-E3D5-44FA-9FB8-B71FD02CC239}"/>
  </hyperlinks>
  <pageMargins left="0.7" right="0.7" top="0.75" bottom="0.75" header="0.3" footer="0.3"/>
  <pageSetup paperSize="9" orientation="portrait" horizontalDpi="300" verticalDpi="300" r:id="rId3"/>
  <ignoredErrors>
    <ignoredError sqref="E4"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CBEE4-EC5E-45B7-A49F-350AFB380E56}">
  <sheetPr codeName="Sheet3">
    <tabColor rgb="FF3844CA"/>
    <pageSetUpPr fitToPage="1"/>
  </sheetPr>
  <dimension ref="A1:U791"/>
  <sheetViews>
    <sheetView zoomScale="85" zoomScaleNormal="85" workbookViewId="0">
      <selection activeCell="E726" sqref="E726"/>
    </sheetView>
  </sheetViews>
  <sheetFormatPr defaultColWidth="9.140625" defaultRowHeight="14.25" x14ac:dyDescent="0.2"/>
  <cols>
    <col min="1" max="1" width="24.5703125" style="2" customWidth="1"/>
    <col min="2" max="2" width="17.5703125" style="2" customWidth="1"/>
    <col min="3" max="3" width="17" style="2" customWidth="1"/>
    <col min="4" max="5" width="16.85546875" style="2" customWidth="1"/>
    <col min="6" max="6" width="14.28515625" style="2" customWidth="1"/>
    <col min="7" max="7" width="27.7109375" style="2" customWidth="1"/>
    <col min="8" max="8" width="13.28515625" style="2" customWidth="1"/>
    <col min="9" max="9" width="16" style="29" customWidth="1"/>
    <col min="10" max="10" width="12.42578125" style="2" customWidth="1"/>
    <col min="11" max="11" width="18.7109375" style="2" customWidth="1"/>
    <col min="12" max="12" width="18" style="6" customWidth="1"/>
    <col min="13" max="13" width="16" style="2" customWidth="1"/>
    <col min="14" max="14" width="22.28515625" style="2" customWidth="1"/>
    <col min="15" max="17" width="12" style="2" customWidth="1"/>
    <col min="18" max="19" width="9.140625" style="2"/>
    <col min="20" max="20" width="13.5703125" style="2" bestFit="1" customWidth="1"/>
    <col min="21" max="16384" width="9.140625" style="2"/>
  </cols>
  <sheetData>
    <row r="1" spans="1:21" customFormat="1" ht="18.75" thickBot="1" x14ac:dyDescent="0.3">
      <c r="A1" s="125" t="s">
        <v>72</v>
      </c>
      <c r="B1" s="80"/>
      <c r="C1" s="80"/>
      <c r="D1" s="80"/>
      <c r="E1" s="80"/>
      <c r="F1" s="80"/>
      <c r="G1" s="80"/>
      <c r="H1" s="7"/>
      <c r="I1" s="38"/>
      <c r="J1" s="2"/>
      <c r="K1" s="76" t="s">
        <v>73</v>
      </c>
      <c r="L1" s="77" t="s">
        <v>74</v>
      </c>
      <c r="M1" s="1"/>
      <c r="N1" s="62" t="s">
        <v>75</v>
      </c>
      <c r="O1" s="63"/>
      <c r="P1" s="63"/>
      <c r="Q1" s="63"/>
      <c r="R1" s="63"/>
      <c r="S1" s="63"/>
      <c r="T1" s="63"/>
      <c r="U1" s="64"/>
    </row>
    <row r="2" spans="1:21" customFormat="1" ht="18.75" thickBot="1" x14ac:dyDescent="0.3">
      <c r="A2" s="136"/>
      <c r="B2" s="146"/>
      <c r="C2" s="123"/>
      <c r="D2" s="123"/>
      <c r="E2" s="123"/>
      <c r="F2" s="123"/>
      <c r="G2" s="123"/>
      <c r="H2" s="123"/>
      <c r="I2" s="38"/>
      <c r="J2" s="2"/>
      <c r="K2" s="40" t="s">
        <v>76</v>
      </c>
      <c r="L2" s="40"/>
      <c r="M2" s="1"/>
      <c r="N2" s="65" t="s">
        <v>77</v>
      </c>
      <c r="O2" s="66" t="s">
        <v>78</v>
      </c>
      <c r="P2" s="66" t="s">
        <v>79</v>
      </c>
      <c r="Q2" s="66" t="s">
        <v>80</v>
      </c>
      <c r="R2" s="66" t="s">
        <v>81</v>
      </c>
      <c r="S2" s="66" t="s">
        <v>82</v>
      </c>
      <c r="T2" s="66" t="s">
        <v>83</v>
      </c>
      <c r="U2" s="67" t="s">
        <v>84</v>
      </c>
    </row>
    <row r="3" spans="1:21" customFormat="1" ht="15.75" customHeight="1" thickBot="1" x14ac:dyDescent="0.3">
      <c r="A3" s="145" t="s">
        <v>85</v>
      </c>
      <c r="B3" s="248" t="s">
        <v>86</v>
      </c>
      <c r="C3" s="248"/>
      <c r="D3" s="248"/>
      <c r="E3" s="248"/>
      <c r="F3" s="248"/>
      <c r="G3" s="248"/>
      <c r="H3" s="248"/>
      <c r="I3" s="38"/>
      <c r="J3" s="2"/>
      <c r="K3" s="40" t="s">
        <v>76</v>
      </c>
      <c r="L3" s="40"/>
      <c r="M3" s="1"/>
      <c r="N3" s="68" t="s">
        <v>87</v>
      </c>
      <c r="O3" s="37" t="s">
        <v>76</v>
      </c>
      <c r="P3" s="37" t="s">
        <v>76</v>
      </c>
      <c r="Q3" s="37" t="s">
        <v>76</v>
      </c>
      <c r="R3" s="32">
        <v>45</v>
      </c>
      <c r="S3" s="37" t="s">
        <v>76</v>
      </c>
      <c r="T3" s="37" t="s">
        <v>76</v>
      </c>
      <c r="U3" s="69" t="s">
        <v>76</v>
      </c>
    </row>
    <row r="4" spans="1:21" customFormat="1" ht="15" x14ac:dyDescent="0.25">
      <c r="A4" s="129" t="s">
        <v>88</v>
      </c>
      <c r="B4" s="7" t="s">
        <v>89</v>
      </c>
      <c r="C4" s="7"/>
      <c r="D4" s="7"/>
      <c r="E4" s="7"/>
      <c r="F4" s="7"/>
      <c r="G4" s="7"/>
      <c r="H4" s="7"/>
      <c r="I4" s="38"/>
      <c r="J4" s="2"/>
      <c r="K4" s="40" t="s">
        <v>76</v>
      </c>
      <c r="L4" s="40"/>
      <c r="M4" s="1"/>
      <c r="N4" s="68" t="s">
        <v>90</v>
      </c>
      <c r="O4" s="37" t="s">
        <v>91</v>
      </c>
      <c r="P4" s="37" t="s">
        <v>92</v>
      </c>
      <c r="Q4" s="37">
        <v>11</v>
      </c>
      <c r="R4" s="32" t="s">
        <v>92</v>
      </c>
      <c r="S4" s="37" t="s">
        <v>93</v>
      </c>
      <c r="T4" s="37" t="s">
        <v>94</v>
      </c>
      <c r="U4" s="69" t="s">
        <v>95</v>
      </c>
    </row>
    <row r="5" spans="1:21" customFormat="1" ht="29.25" x14ac:dyDescent="0.25">
      <c r="A5" s="134"/>
      <c r="B5" s="25" t="str">
        <f>CONCATENATE($O$2&amp;": "&amp;VLOOKUP($B4,$N$3:$U$27,2,0))</f>
        <v>Font: Arial</v>
      </c>
      <c r="C5" s="25" t="str">
        <f>CONCATENATE($P$2&amp;": "&amp;VLOOKUP($B4,$N$3:$U$27,3,0))</f>
        <v>T-face: Normal</v>
      </c>
      <c r="D5" s="25" t="str">
        <f>CONCATENATE($Q$2&amp;": "&amp;VLOOKUP($B4,$N$3:$U$27,4,0))</f>
        <v>Font size: 11</v>
      </c>
      <c r="E5" s="25" t="str">
        <f>CONCATENATE($R$2&amp;": "&amp;VLOOKUP($B4,$N$3:$U$27,5,0))</f>
        <v>Row height: 15</v>
      </c>
      <c r="F5" s="25" t="str">
        <f>CONCATENATE($S$2&amp;": "&amp;VLOOKUP($B4,$N$3:$U$27,6,0))</f>
        <v>Text col: White</v>
      </c>
      <c r="G5" s="25" t="str">
        <f>CONCATENATE($T$2&amp;": "&amp;VLOOKUP($B4,$N$3:$U$27,7,0))</f>
        <v>BG col: White</v>
      </c>
      <c r="H5" s="25" t="str">
        <f>CONCATENATE($U$2&amp;": "&amp;VLOOKUP($B4,$N$3:$U$27,8,0))</f>
        <v>Just: Left</v>
      </c>
      <c r="I5" s="38"/>
      <c r="J5" s="2"/>
      <c r="K5" s="40" t="s">
        <v>76</v>
      </c>
      <c r="L5" s="40"/>
      <c r="M5" s="1"/>
      <c r="N5" s="70" t="s">
        <v>96</v>
      </c>
      <c r="O5" s="32" t="s">
        <v>91</v>
      </c>
      <c r="P5" s="32" t="s">
        <v>97</v>
      </c>
      <c r="Q5" s="32">
        <v>11</v>
      </c>
      <c r="R5" s="32" t="s">
        <v>92</v>
      </c>
      <c r="S5" s="32" t="s">
        <v>93</v>
      </c>
      <c r="T5" s="32" t="s">
        <v>98</v>
      </c>
      <c r="U5" s="71" t="s">
        <v>99</v>
      </c>
    </row>
    <row r="6" spans="1:21" customFormat="1" ht="15" customHeight="1" x14ac:dyDescent="0.25">
      <c r="A6" s="129" t="s">
        <v>100</v>
      </c>
      <c r="B6" s="7" t="s">
        <v>101</v>
      </c>
      <c r="C6" s="7"/>
      <c r="D6" s="7"/>
      <c r="E6" s="7"/>
      <c r="F6" s="7"/>
      <c r="G6" s="7"/>
      <c r="H6" s="7"/>
      <c r="I6" s="38"/>
      <c r="J6" s="2"/>
      <c r="K6" s="40" t="s">
        <v>76</v>
      </c>
      <c r="L6" s="40"/>
      <c r="M6" s="1"/>
      <c r="N6" s="70" t="s">
        <v>17</v>
      </c>
      <c r="O6" s="32" t="s">
        <v>91</v>
      </c>
      <c r="P6" s="32" t="s">
        <v>97</v>
      </c>
      <c r="Q6" s="32">
        <v>11</v>
      </c>
      <c r="R6" s="32">
        <v>15</v>
      </c>
      <c r="S6" s="32" t="s">
        <v>93</v>
      </c>
      <c r="T6" s="32" t="s">
        <v>93</v>
      </c>
      <c r="U6" s="71" t="s">
        <v>95</v>
      </c>
    </row>
    <row r="7" spans="1:21" customFormat="1" ht="29.25" customHeight="1" x14ac:dyDescent="0.25">
      <c r="A7" s="129" t="s">
        <v>102</v>
      </c>
      <c r="B7" s="7"/>
      <c r="C7" s="7"/>
      <c r="D7" s="7"/>
      <c r="E7" s="7"/>
      <c r="F7" s="7"/>
      <c r="G7" s="7"/>
      <c r="H7" s="7"/>
      <c r="I7" s="38"/>
      <c r="J7" s="2"/>
      <c r="K7" s="40" t="s">
        <v>76</v>
      </c>
      <c r="L7" s="40"/>
      <c r="M7" s="1"/>
      <c r="N7" s="70" t="s">
        <v>103</v>
      </c>
      <c r="O7" s="32" t="s">
        <v>91</v>
      </c>
      <c r="P7" s="32" t="s">
        <v>97</v>
      </c>
      <c r="Q7" s="32">
        <v>11</v>
      </c>
      <c r="R7" s="32" t="s">
        <v>92</v>
      </c>
      <c r="S7" s="32" t="s">
        <v>93</v>
      </c>
      <c r="T7" s="32" t="s">
        <v>94</v>
      </c>
      <c r="U7" s="71" t="s">
        <v>95</v>
      </c>
    </row>
    <row r="8" spans="1:21" customFormat="1" ht="32.25" customHeight="1" x14ac:dyDescent="0.25">
      <c r="A8" s="130" t="s">
        <v>104</v>
      </c>
      <c r="B8" s="7" t="s">
        <v>105</v>
      </c>
      <c r="C8" s="7"/>
      <c r="D8" s="7"/>
      <c r="E8" s="7"/>
      <c r="F8" s="7"/>
      <c r="G8" s="7"/>
      <c r="H8" s="7"/>
      <c r="I8" s="38"/>
      <c r="J8" s="2"/>
      <c r="K8" s="40" t="s">
        <v>76</v>
      </c>
      <c r="L8" s="40"/>
      <c r="M8" s="1"/>
      <c r="N8" s="72" t="s">
        <v>89</v>
      </c>
      <c r="O8" s="32" t="s">
        <v>91</v>
      </c>
      <c r="P8" s="32" t="s">
        <v>97</v>
      </c>
      <c r="Q8" s="32">
        <v>11</v>
      </c>
      <c r="R8" s="32">
        <v>15</v>
      </c>
      <c r="S8" s="32" t="s">
        <v>94</v>
      </c>
      <c r="T8" s="32" t="s">
        <v>94</v>
      </c>
      <c r="U8" s="71" t="s">
        <v>95</v>
      </c>
    </row>
    <row r="9" spans="1:21" customFormat="1" ht="28.5" customHeight="1" x14ac:dyDescent="0.25">
      <c r="A9" s="130" t="s">
        <v>88</v>
      </c>
      <c r="B9" s="252" t="s">
        <v>106</v>
      </c>
      <c r="C9" s="252"/>
      <c r="D9" s="252"/>
      <c r="E9" s="252"/>
      <c r="F9" s="252"/>
      <c r="G9" s="252"/>
      <c r="H9" s="61"/>
      <c r="I9" s="38"/>
      <c r="J9" s="2"/>
      <c r="K9" s="40" t="s">
        <v>76</v>
      </c>
      <c r="L9" s="40"/>
      <c r="M9" s="1"/>
      <c r="N9" s="72" t="s">
        <v>107</v>
      </c>
      <c r="O9" s="32" t="s">
        <v>91</v>
      </c>
      <c r="P9" s="32" t="s">
        <v>108</v>
      </c>
      <c r="Q9" s="32">
        <v>11</v>
      </c>
      <c r="R9" s="32">
        <v>15</v>
      </c>
      <c r="S9" s="32" t="s">
        <v>109</v>
      </c>
      <c r="T9" s="32" t="s">
        <v>94</v>
      </c>
      <c r="U9" s="71" t="s">
        <v>95</v>
      </c>
    </row>
    <row r="10" spans="1:21" customFormat="1" ht="15" x14ac:dyDescent="0.25">
      <c r="A10" s="130" t="s">
        <v>110</v>
      </c>
      <c r="B10" s="7" t="s">
        <v>76</v>
      </c>
      <c r="C10" s="7"/>
      <c r="D10" s="7"/>
      <c r="E10" s="7"/>
      <c r="F10" s="7"/>
      <c r="G10" s="7"/>
      <c r="H10" s="7"/>
      <c r="I10" s="38"/>
      <c r="J10" s="2"/>
      <c r="K10" s="40" t="s">
        <v>76</v>
      </c>
      <c r="L10" s="40"/>
      <c r="M10" s="1"/>
      <c r="N10" s="72" t="s">
        <v>111</v>
      </c>
      <c r="O10" s="32" t="s">
        <v>91</v>
      </c>
      <c r="P10" s="32" t="s">
        <v>97</v>
      </c>
      <c r="Q10" s="32">
        <v>11</v>
      </c>
      <c r="R10" s="32">
        <v>25</v>
      </c>
      <c r="S10" s="32" t="s">
        <v>93</v>
      </c>
      <c r="T10" s="32" t="s">
        <v>94</v>
      </c>
      <c r="U10" s="71" t="s">
        <v>95</v>
      </c>
    </row>
    <row r="11" spans="1:21" customFormat="1" ht="29.25" x14ac:dyDescent="0.25">
      <c r="A11" s="130" t="s">
        <v>112</v>
      </c>
      <c r="B11" s="7" t="s">
        <v>76</v>
      </c>
      <c r="C11" s="7"/>
      <c r="D11" s="7"/>
      <c r="E11" s="7"/>
      <c r="F11" s="7"/>
      <c r="G11" s="7"/>
      <c r="H11" s="23"/>
      <c r="I11" s="38"/>
      <c r="J11" s="2"/>
      <c r="K11" s="40" t="s">
        <v>76</v>
      </c>
      <c r="L11" s="40"/>
      <c r="M11" s="1"/>
      <c r="N11" s="70" t="s">
        <v>113</v>
      </c>
      <c r="O11" s="32" t="s">
        <v>91</v>
      </c>
      <c r="P11" s="32" t="s">
        <v>114</v>
      </c>
      <c r="Q11" s="32">
        <v>11</v>
      </c>
      <c r="R11" s="32">
        <v>37.5</v>
      </c>
      <c r="S11" s="32" t="s">
        <v>93</v>
      </c>
      <c r="T11" s="32" t="s">
        <v>94</v>
      </c>
      <c r="U11" s="71" t="s">
        <v>95</v>
      </c>
    </row>
    <row r="12" spans="1:21" customFormat="1" ht="29.25" x14ac:dyDescent="0.25">
      <c r="A12" s="130" t="s">
        <v>115</v>
      </c>
      <c r="B12" s="7" t="s">
        <v>76</v>
      </c>
      <c r="C12" s="7"/>
      <c r="D12" s="7"/>
      <c r="E12" s="7"/>
      <c r="F12" s="7"/>
      <c r="G12" s="7"/>
      <c r="H12" s="23"/>
      <c r="I12" s="38"/>
      <c r="J12" s="2"/>
      <c r="K12" s="40" t="s">
        <v>76</v>
      </c>
      <c r="L12" s="40"/>
      <c r="M12" s="1"/>
      <c r="N12" s="70" t="s">
        <v>116</v>
      </c>
      <c r="O12" s="32" t="s">
        <v>91</v>
      </c>
      <c r="P12" s="32" t="s">
        <v>114</v>
      </c>
      <c r="Q12" s="32">
        <v>11</v>
      </c>
      <c r="R12" s="32">
        <v>25</v>
      </c>
      <c r="S12" s="32" t="s">
        <v>93</v>
      </c>
      <c r="T12" s="32" t="s">
        <v>94</v>
      </c>
      <c r="U12" s="71" t="s">
        <v>95</v>
      </c>
    </row>
    <row r="13" spans="1:21" customFormat="1" ht="15" x14ac:dyDescent="0.25">
      <c r="A13" s="130" t="s">
        <v>117</v>
      </c>
      <c r="B13" s="7" t="s">
        <v>76</v>
      </c>
      <c r="C13" s="7"/>
      <c r="D13" s="7"/>
      <c r="E13" s="7"/>
      <c r="F13" s="7"/>
      <c r="G13" s="7"/>
      <c r="H13" s="23"/>
      <c r="I13" s="38"/>
      <c r="J13" s="2"/>
      <c r="K13" s="40" t="s">
        <v>76</v>
      </c>
      <c r="L13" s="40"/>
      <c r="M13" s="1"/>
      <c r="N13" s="72" t="s">
        <v>118</v>
      </c>
      <c r="O13" s="32" t="s">
        <v>91</v>
      </c>
      <c r="P13" s="32" t="s">
        <v>97</v>
      </c>
      <c r="Q13" s="32">
        <v>11</v>
      </c>
      <c r="R13" s="32">
        <v>15</v>
      </c>
      <c r="S13" s="32" t="s">
        <v>93</v>
      </c>
      <c r="T13" s="32" t="s">
        <v>94</v>
      </c>
      <c r="U13" s="71" t="s">
        <v>95</v>
      </c>
    </row>
    <row r="14" spans="1:21" customFormat="1" ht="30" x14ac:dyDescent="0.25">
      <c r="A14" s="128" t="s">
        <v>119</v>
      </c>
      <c r="B14" s="7" t="str">
        <f>IF(B4=$N$4,"Yes","No")</f>
        <v>No</v>
      </c>
      <c r="C14" s="7"/>
      <c r="D14" s="7"/>
      <c r="E14" s="7"/>
      <c r="F14" s="7"/>
      <c r="G14" s="7"/>
      <c r="H14" s="23"/>
      <c r="I14" s="38"/>
      <c r="J14" s="2"/>
      <c r="K14" s="40" t="s">
        <v>76</v>
      </c>
      <c r="L14" s="40"/>
      <c r="M14" s="1"/>
      <c r="N14" s="70" t="s">
        <v>120</v>
      </c>
      <c r="O14" s="32" t="s">
        <v>91</v>
      </c>
      <c r="P14" s="32" t="s">
        <v>97</v>
      </c>
      <c r="Q14" s="32">
        <v>11</v>
      </c>
      <c r="R14" s="32">
        <v>31.5</v>
      </c>
      <c r="S14" s="32" t="s">
        <v>93</v>
      </c>
      <c r="T14" s="32" t="s">
        <v>94</v>
      </c>
      <c r="U14" s="71" t="s">
        <v>95</v>
      </c>
    </row>
    <row r="15" spans="1:21" ht="31.5" customHeight="1" x14ac:dyDescent="0.25">
      <c r="A15" s="129" t="s">
        <v>121</v>
      </c>
      <c r="B15" s="252" t="s">
        <v>122</v>
      </c>
      <c r="C15" s="252"/>
      <c r="D15" s="252"/>
      <c r="E15" s="252"/>
      <c r="F15" s="252"/>
      <c r="G15" s="252"/>
      <c r="H15" s="7"/>
      <c r="K15" s="40" t="s">
        <v>76</v>
      </c>
      <c r="L15" s="40"/>
      <c r="M15" s="1"/>
      <c r="N15" s="70" t="s">
        <v>123</v>
      </c>
      <c r="O15" s="32" t="s">
        <v>91</v>
      </c>
      <c r="P15" s="32" t="s">
        <v>97</v>
      </c>
      <c r="Q15" s="32">
        <v>11</v>
      </c>
      <c r="R15" s="32">
        <v>49.5</v>
      </c>
      <c r="S15" s="32" t="s">
        <v>93</v>
      </c>
      <c r="T15" s="32" t="s">
        <v>94</v>
      </c>
      <c r="U15" s="71" t="s">
        <v>95</v>
      </c>
    </row>
    <row r="16" spans="1:21" ht="29.25" thickBot="1" x14ac:dyDescent="0.25">
      <c r="A16" s="148"/>
      <c r="B16" s="7"/>
      <c r="C16" s="7"/>
      <c r="D16" s="7"/>
      <c r="E16" s="7"/>
      <c r="F16" s="7"/>
      <c r="G16" s="7"/>
      <c r="H16" s="7"/>
      <c r="K16" s="40" t="s">
        <v>76</v>
      </c>
      <c r="L16" s="40"/>
      <c r="M16" s="1"/>
      <c r="N16" s="70" t="s">
        <v>124</v>
      </c>
      <c r="O16" s="32" t="s">
        <v>91</v>
      </c>
      <c r="P16" s="32" t="s">
        <v>97</v>
      </c>
      <c r="Q16" s="32">
        <v>11</v>
      </c>
      <c r="R16" s="32">
        <v>26.5</v>
      </c>
      <c r="S16" s="32" t="s">
        <v>93</v>
      </c>
      <c r="T16" s="32" t="s">
        <v>94</v>
      </c>
      <c r="U16" s="71" t="s">
        <v>95</v>
      </c>
    </row>
    <row r="17" spans="1:21" ht="15.75" customHeight="1" thickBot="1" x14ac:dyDescent="0.3">
      <c r="A17" s="151" t="s">
        <v>125</v>
      </c>
      <c r="B17" s="249" t="s">
        <v>87</v>
      </c>
      <c r="C17" s="248"/>
      <c r="D17" s="248"/>
      <c r="E17" s="248"/>
      <c r="F17" s="248"/>
      <c r="G17" s="248"/>
      <c r="H17" s="248"/>
      <c r="K17" s="40" t="s">
        <v>76</v>
      </c>
      <c r="L17" s="40"/>
      <c r="M17" s="1"/>
      <c r="N17" s="70" t="s">
        <v>126</v>
      </c>
      <c r="O17" s="32" t="s">
        <v>91</v>
      </c>
      <c r="P17" s="32" t="s">
        <v>97</v>
      </c>
      <c r="Q17" s="32">
        <v>11</v>
      </c>
      <c r="R17" s="32">
        <v>40.5</v>
      </c>
      <c r="S17" s="32" t="s">
        <v>93</v>
      </c>
      <c r="T17" s="32" t="s">
        <v>94</v>
      </c>
      <c r="U17" s="71" t="s">
        <v>95</v>
      </c>
    </row>
    <row r="18" spans="1:21" ht="29.25" x14ac:dyDescent="0.25">
      <c r="A18" s="129" t="s">
        <v>88</v>
      </c>
      <c r="B18" s="7" t="s">
        <v>87</v>
      </c>
      <c r="C18" s="147"/>
      <c r="D18" s="7"/>
      <c r="E18" s="7"/>
      <c r="F18" s="7"/>
      <c r="G18" s="7"/>
      <c r="H18" s="7"/>
      <c r="K18" s="40" t="s">
        <v>76</v>
      </c>
      <c r="L18" s="40"/>
      <c r="M18" s="1"/>
      <c r="N18" s="70" t="s">
        <v>127</v>
      </c>
      <c r="O18" s="32" t="s">
        <v>91</v>
      </c>
      <c r="P18" s="32" t="s">
        <v>97</v>
      </c>
      <c r="Q18" s="32">
        <v>11</v>
      </c>
      <c r="R18" s="32">
        <v>53.25</v>
      </c>
      <c r="S18" s="32" t="s">
        <v>93</v>
      </c>
      <c r="T18" s="32" t="s">
        <v>94</v>
      </c>
      <c r="U18" s="71" t="s">
        <v>95</v>
      </c>
    </row>
    <row r="19" spans="1:21" ht="28.5" x14ac:dyDescent="0.2">
      <c r="A19" s="133"/>
      <c r="B19" s="7" t="str">
        <f>CONCATENATE($O$2&amp;": "&amp;VLOOKUP($B18,$N$3:$U$25,2,0))</f>
        <v>Font: N/A</v>
      </c>
      <c r="C19" s="7" t="str">
        <f>CONCATENATE($P$2&amp;": "&amp;VLOOKUP($B18,$N$3:$U$27,3,0))</f>
        <v>T-face: N/A</v>
      </c>
      <c r="D19" s="7" t="str">
        <f>CONCATENATE($Q$2&amp;": "&amp;VLOOKUP($B18,$N$3:$U$27,4,0))</f>
        <v>Font size: N/A</v>
      </c>
      <c r="E19" s="7" t="str">
        <f>CONCATENATE($R$2&amp;": "&amp;VLOOKUP($B18,$N$3:$U$27,5,0))</f>
        <v>Row height: 45</v>
      </c>
      <c r="F19" s="7" t="str">
        <f>CONCATENATE($S$2&amp;": "&amp;VLOOKUP($B18,$N$3:$U$27,6,0))</f>
        <v>Text col: N/A</v>
      </c>
      <c r="G19" s="7" t="str">
        <f>CONCATENATE($T$2&amp;": "&amp;VLOOKUP($B18,$N$3:$U$27,7,0))</f>
        <v>BG col: N/A</v>
      </c>
      <c r="H19" s="7" t="str">
        <f>CONCATENATE($U$2&amp;": "&amp;VLOOKUP($B18,$N$3:$U$27,8,0))</f>
        <v>Just: N/A</v>
      </c>
      <c r="K19" s="40" t="s">
        <v>76</v>
      </c>
      <c r="L19" s="40"/>
      <c r="M19" s="1"/>
      <c r="N19" s="70" t="s">
        <v>128</v>
      </c>
      <c r="O19" s="32" t="s">
        <v>91</v>
      </c>
      <c r="P19" s="32" t="s">
        <v>97</v>
      </c>
      <c r="Q19" s="32">
        <v>11</v>
      </c>
      <c r="R19" s="32">
        <v>66</v>
      </c>
      <c r="S19" s="32" t="s">
        <v>93</v>
      </c>
      <c r="T19" s="32" t="s">
        <v>94</v>
      </c>
      <c r="U19" s="71" t="s">
        <v>95</v>
      </c>
    </row>
    <row r="20" spans="1:21" ht="29.25" x14ac:dyDescent="0.25">
      <c r="A20" s="129" t="s">
        <v>100</v>
      </c>
      <c r="B20" s="7" t="s">
        <v>129</v>
      </c>
      <c r="C20" s="7"/>
      <c r="D20" s="7"/>
      <c r="E20" s="7"/>
      <c r="F20" s="7"/>
      <c r="G20" s="7"/>
      <c r="H20" s="7"/>
      <c r="K20" s="40" t="s">
        <v>76</v>
      </c>
      <c r="L20" s="40"/>
      <c r="M20" s="1"/>
      <c r="N20" s="70" t="s">
        <v>130</v>
      </c>
      <c r="O20" s="32" t="s">
        <v>91</v>
      </c>
      <c r="P20" s="32" t="s">
        <v>97</v>
      </c>
      <c r="Q20" s="32">
        <v>11</v>
      </c>
      <c r="R20" s="32" t="s">
        <v>92</v>
      </c>
      <c r="S20" s="32" t="s">
        <v>93</v>
      </c>
      <c r="T20" s="32" t="s">
        <v>94</v>
      </c>
      <c r="U20" s="71" t="s">
        <v>95</v>
      </c>
    </row>
    <row r="21" spans="1:21" ht="15" x14ac:dyDescent="0.25">
      <c r="A21" s="129" t="s">
        <v>102</v>
      </c>
      <c r="B21" s="7"/>
      <c r="C21" s="7"/>
      <c r="D21" s="7"/>
      <c r="E21" s="7"/>
      <c r="F21" s="7"/>
      <c r="G21" s="7"/>
      <c r="H21" s="7"/>
      <c r="K21" s="40" t="s">
        <v>76</v>
      </c>
      <c r="L21" s="40"/>
      <c r="M21" s="1"/>
      <c r="N21" s="72" t="s">
        <v>131</v>
      </c>
      <c r="O21" s="32" t="s">
        <v>91</v>
      </c>
      <c r="P21" s="32" t="s">
        <v>114</v>
      </c>
      <c r="Q21" s="32">
        <v>16</v>
      </c>
      <c r="R21" s="32">
        <v>40</v>
      </c>
      <c r="S21" s="32" t="s">
        <v>109</v>
      </c>
      <c r="T21" s="32" t="s">
        <v>94</v>
      </c>
      <c r="U21" s="71" t="s">
        <v>95</v>
      </c>
    </row>
    <row r="22" spans="1:21" ht="29.25" x14ac:dyDescent="0.25">
      <c r="A22" s="130" t="s">
        <v>104</v>
      </c>
      <c r="B22" s="7" t="s">
        <v>105</v>
      </c>
      <c r="C22" s="7"/>
      <c r="D22" s="7"/>
      <c r="E22" s="7"/>
      <c r="F22" s="7"/>
      <c r="G22" s="7"/>
      <c r="H22" s="7"/>
      <c r="K22" s="40" t="s">
        <v>76</v>
      </c>
      <c r="L22" s="40"/>
      <c r="M22" s="1"/>
      <c r="N22" s="72" t="s">
        <v>132</v>
      </c>
      <c r="O22" s="32" t="s">
        <v>91</v>
      </c>
      <c r="P22" s="32" t="s">
        <v>114</v>
      </c>
      <c r="Q22" s="32">
        <v>14</v>
      </c>
      <c r="R22" s="32">
        <v>40.5</v>
      </c>
      <c r="S22" s="32" t="s">
        <v>109</v>
      </c>
      <c r="T22" s="32" t="s">
        <v>94</v>
      </c>
      <c r="U22" s="71" t="s">
        <v>95</v>
      </c>
    </row>
    <row r="23" spans="1:21" ht="15" x14ac:dyDescent="0.25">
      <c r="A23" s="130" t="s">
        <v>88</v>
      </c>
      <c r="B23" s="7" t="s">
        <v>133</v>
      </c>
      <c r="C23" s="7"/>
      <c r="D23" s="7"/>
      <c r="E23" s="7"/>
      <c r="F23" s="7"/>
      <c r="G23" s="7"/>
      <c r="H23" s="7"/>
      <c r="K23" s="40" t="s">
        <v>76</v>
      </c>
      <c r="L23" s="40"/>
      <c r="M23" s="1"/>
      <c r="N23" s="72" t="s">
        <v>134</v>
      </c>
      <c r="O23" s="32" t="s">
        <v>91</v>
      </c>
      <c r="P23" s="32" t="s">
        <v>114</v>
      </c>
      <c r="Q23" s="32">
        <v>11</v>
      </c>
      <c r="R23" s="32">
        <v>30</v>
      </c>
      <c r="S23" s="32" t="s">
        <v>109</v>
      </c>
      <c r="T23" s="32" t="s">
        <v>94</v>
      </c>
      <c r="U23" s="71" t="s">
        <v>95</v>
      </c>
    </row>
    <row r="24" spans="1:21" ht="15" x14ac:dyDescent="0.25">
      <c r="A24" s="130" t="s">
        <v>135</v>
      </c>
      <c r="B24" s="7" t="s">
        <v>136</v>
      </c>
      <c r="C24" s="7"/>
      <c r="D24" s="7"/>
      <c r="E24" s="7"/>
      <c r="F24" s="7"/>
      <c r="G24" s="7"/>
      <c r="H24" s="7"/>
      <c r="K24" s="40" t="s">
        <v>76</v>
      </c>
      <c r="L24" s="40"/>
      <c r="M24" s="1"/>
      <c r="N24" s="72" t="s">
        <v>137</v>
      </c>
      <c r="O24" s="32" t="s">
        <v>91</v>
      </c>
      <c r="P24" s="32" t="s">
        <v>114</v>
      </c>
      <c r="Q24" s="32">
        <v>11</v>
      </c>
      <c r="R24" s="32">
        <v>26.5</v>
      </c>
      <c r="S24" s="32" t="s">
        <v>93</v>
      </c>
      <c r="T24" s="32" t="s">
        <v>138</v>
      </c>
      <c r="U24" s="71" t="s">
        <v>95</v>
      </c>
    </row>
    <row r="25" spans="1:21" ht="15" x14ac:dyDescent="0.25">
      <c r="A25" s="130" t="s">
        <v>139</v>
      </c>
      <c r="B25" s="7" t="s">
        <v>136</v>
      </c>
      <c r="C25" s="7"/>
      <c r="D25" s="7"/>
      <c r="E25" s="7"/>
      <c r="F25" s="7"/>
      <c r="G25" s="7"/>
      <c r="H25" s="7"/>
      <c r="K25" s="40" t="s">
        <v>76</v>
      </c>
      <c r="L25" s="40"/>
      <c r="M25" s="1"/>
      <c r="N25" s="72" t="s">
        <v>140</v>
      </c>
      <c r="O25" s="32" t="s">
        <v>91</v>
      </c>
      <c r="P25" s="32" t="s">
        <v>97</v>
      </c>
      <c r="Q25" s="32">
        <v>11</v>
      </c>
      <c r="R25" s="32">
        <v>15</v>
      </c>
      <c r="S25" s="32" t="s">
        <v>94</v>
      </c>
      <c r="T25" s="32" t="s">
        <v>94</v>
      </c>
      <c r="U25" s="71" t="s">
        <v>95</v>
      </c>
    </row>
    <row r="26" spans="1:21" ht="29.25" x14ac:dyDescent="0.25">
      <c r="A26" s="130" t="s">
        <v>141</v>
      </c>
      <c r="B26" s="7" t="s">
        <v>136</v>
      </c>
      <c r="C26" s="7"/>
      <c r="D26" s="7"/>
      <c r="E26" s="7"/>
      <c r="F26" s="7"/>
      <c r="G26" s="7"/>
      <c r="H26" s="7"/>
      <c r="K26" s="40" t="s">
        <v>76</v>
      </c>
      <c r="L26" s="40"/>
      <c r="M26" s="1"/>
      <c r="N26" s="72" t="s">
        <v>142</v>
      </c>
      <c r="O26" s="32" t="s">
        <v>91</v>
      </c>
      <c r="P26" s="32" t="s">
        <v>114</v>
      </c>
      <c r="Q26" s="32">
        <v>22</v>
      </c>
      <c r="R26" s="32">
        <v>31.5</v>
      </c>
      <c r="S26" s="32" t="s">
        <v>94</v>
      </c>
      <c r="T26" s="32" t="s">
        <v>94</v>
      </c>
      <c r="U26" s="71" t="s">
        <v>95</v>
      </c>
    </row>
    <row r="27" spans="1:21" ht="30" thickBot="1" x14ac:dyDescent="0.3">
      <c r="A27" s="130" t="s">
        <v>143</v>
      </c>
      <c r="B27" s="7" t="s">
        <v>136</v>
      </c>
      <c r="C27" s="7"/>
      <c r="D27" s="7"/>
      <c r="E27" s="7"/>
      <c r="F27" s="7"/>
      <c r="G27" s="7"/>
      <c r="H27" s="7"/>
      <c r="K27" s="40" t="s">
        <v>76</v>
      </c>
      <c r="L27" s="40"/>
      <c r="M27" s="1"/>
      <c r="N27" s="73" t="s">
        <v>144</v>
      </c>
      <c r="O27" s="74" t="s">
        <v>91</v>
      </c>
      <c r="P27" s="74" t="s">
        <v>114</v>
      </c>
      <c r="Q27" s="74">
        <v>22</v>
      </c>
      <c r="R27" s="74">
        <v>55.5</v>
      </c>
      <c r="S27" s="74" t="s">
        <v>94</v>
      </c>
      <c r="T27" s="74" t="s">
        <v>94</v>
      </c>
      <c r="U27" s="75" t="s">
        <v>95</v>
      </c>
    </row>
    <row r="28" spans="1:21" ht="30.75" thickBot="1" x14ac:dyDescent="0.3">
      <c r="A28" s="128" t="s">
        <v>145</v>
      </c>
      <c r="B28" s="7" t="str">
        <f>IF(B18=$N$5,"Yes","No")</f>
        <v>No</v>
      </c>
      <c r="C28" s="7"/>
      <c r="D28" s="7"/>
      <c r="E28" s="7"/>
      <c r="F28" s="7"/>
      <c r="G28" s="7"/>
      <c r="H28" s="7"/>
      <c r="K28" s="40" t="s">
        <v>76</v>
      </c>
      <c r="L28" s="40"/>
      <c r="M28" s="1"/>
      <c r="N28" s="78"/>
      <c r="O28" s="29"/>
      <c r="P28" s="29"/>
      <c r="Q28" s="29"/>
      <c r="R28" s="29"/>
      <c r="S28" s="29"/>
      <c r="T28" s="29"/>
      <c r="U28" s="29"/>
    </row>
    <row r="29" spans="1:21" ht="15.75" thickBot="1" x14ac:dyDescent="0.3">
      <c r="A29" s="135" t="s">
        <v>121</v>
      </c>
      <c r="B29" s="7" t="s">
        <v>146</v>
      </c>
      <c r="C29" s="7"/>
      <c r="D29" s="7"/>
      <c r="E29" s="7"/>
      <c r="F29" s="7"/>
      <c r="G29" s="7"/>
      <c r="H29" s="7"/>
      <c r="K29" s="40" t="s">
        <v>76</v>
      </c>
      <c r="L29" s="40"/>
      <c r="M29" s="1"/>
      <c r="N29" s="195" t="s">
        <v>147</v>
      </c>
      <c r="O29" s="29"/>
      <c r="P29" s="29"/>
      <c r="Q29" s="29"/>
      <c r="R29" s="29"/>
      <c r="S29" s="29"/>
      <c r="T29" s="29"/>
      <c r="U29" s="29"/>
    </row>
    <row r="30" spans="1:21" ht="15" thickBot="1" x14ac:dyDescent="0.25">
      <c r="A30" s="133"/>
      <c r="B30" s="7"/>
      <c r="C30" s="7"/>
      <c r="D30" s="7"/>
      <c r="E30" s="7"/>
      <c r="F30" s="7"/>
      <c r="G30" s="7"/>
      <c r="H30" s="7"/>
      <c r="K30" s="40" t="s">
        <v>76</v>
      </c>
      <c r="L30" s="40"/>
      <c r="M30" s="1"/>
      <c r="N30" s="117" t="s">
        <v>148</v>
      </c>
      <c r="O30" s="29"/>
      <c r="P30" s="29"/>
      <c r="Q30" s="29"/>
      <c r="R30" s="29"/>
      <c r="S30" s="29"/>
      <c r="T30" s="29"/>
      <c r="U30" s="29"/>
    </row>
    <row r="31" spans="1:21" ht="15.75" customHeight="1" thickBot="1" x14ac:dyDescent="0.3">
      <c r="A31" s="150" t="s">
        <v>149</v>
      </c>
      <c r="B31" s="249" t="s">
        <v>150</v>
      </c>
      <c r="C31" s="248"/>
      <c r="D31" s="248"/>
      <c r="E31" s="248"/>
      <c r="F31" s="248"/>
      <c r="G31" s="248"/>
      <c r="H31" s="248"/>
      <c r="K31" s="83" t="s">
        <v>151</v>
      </c>
      <c r="L31" s="40"/>
      <c r="M31" s="1"/>
      <c r="N31" s="116" t="s">
        <v>152</v>
      </c>
      <c r="O31" s="112"/>
      <c r="P31" s="29"/>
      <c r="Q31" s="29"/>
      <c r="R31" s="29"/>
      <c r="S31" s="29"/>
      <c r="T31" s="29"/>
      <c r="U31" s="29"/>
    </row>
    <row r="32" spans="1:21" ht="15.75" thickBot="1" x14ac:dyDescent="0.3">
      <c r="A32" s="149" t="s">
        <v>88</v>
      </c>
      <c r="B32" s="7" t="s">
        <v>142</v>
      </c>
      <c r="C32" s="7"/>
      <c r="D32" s="7"/>
      <c r="E32" s="7"/>
      <c r="F32" s="7"/>
      <c r="G32" s="7"/>
      <c r="H32" s="7"/>
      <c r="K32" s="40" t="s">
        <v>76</v>
      </c>
      <c r="L32" s="40"/>
      <c r="M32" s="1"/>
      <c r="N32" s="115" t="s">
        <v>76</v>
      </c>
      <c r="O32" s="112"/>
      <c r="P32" s="29"/>
      <c r="Q32" s="29"/>
      <c r="R32" s="29"/>
      <c r="S32" s="29"/>
      <c r="T32" s="29"/>
      <c r="U32" s="29"/>
    </row>
    <row r="33" spans="1:21" ht="15.75" thickBot="1" x14ac:dyDescent="0.3">
      <c r="A33" s="129"/>
      <c r="B33" s="7" t="str">
        <f>CONCATENATE($O$2&amp;": "&amp;VLOOKUP($B32,$N$4:$U$27,2,0))</f>
        <v>Font: Arial</v>
      </c>
      <c r="C33" s="7" t="str">
        <f>CONCATENATE($P$2&amp;": "&amp;VLOOKUP($B32,$N$4:$U$27,3,0))</f>
        <v>T-face: Bold</v>
      </c>
      <c r="D33" s="7" t="str">
        <f>CONCATENATE($Q$2&amp;": "&amp;VLOOKUP($B32,$N$4:$U$27,4,0))</f>
        <v>Font size: 22</v>
      </c>
      <c r="E33" s="7" t="str">
        <f>CONCATENATE($R$2&amp;": "&amp;VLOOKUP($B32,$N$4:$U$27,5,0))</f>
        <v>Row height: 31.5</v>
      </c>
      <c r="F33" s="7" t="str">
        <f>CONCATENATE($S$2&amp;": "&amp;VLOOKUP($B32,$N$4:$U$27,6,0))</f>
        <v>Text col: White</v>
      </c>
      <c r="G33" s="7" t="str">
        <f>CONCATENATE($T$2&amp;": "&amp;VLOOKUP($B32,$N$4:$U$27,7,0))</f>
        <v>BG col: White</v>
      </c>
      <c r="H33" s="7" t="str">
        <f>CONCATENATE($U$2&amp;": "&amp;VLOOKUP($B32,$N$4:$U$27,8,0))</f>
        <v>Just: Left</v>
      </c>
      <c r="K33" s="40" t="s">
        <v>76</v>
      </c>
      <c r="L33" s="40"/>
      <c r="M33" s="1"/>
      <c r="N33" s="114" t="s">
        <v>151</v>
      </c>
      <c r="O33" s="112"/>
      <c r="P33" s="29"/>
      <c r="Q33" s="29"/>
      <c r="R33" s="29"/>
      <c r="S33" s="29"/>
      <c r="T33" s="29"/>
      <c r="U33" s="29"/>
    </row>
    <row r="34" spans="1:21" ht="30.75" thickBot="1" x14ac:dyDescent="0.3">
      <c r="A34" s="129" t="s">
        <v>100</v>
      </c>
      <c r="B34" s="7" t="s">
        <v>150</v>
      </c>
      <c r="C34" s="7"/>
      <c r="D34" s="7"/>
      <c r="E34" s="7"/>
      <c r="F34" s="7"/>
      <c r="G34" s="7"/>
      <c r="H34" s="7"/>
      <c r="K34" s="82" t="s">
        <v>151</v>
      </c>
      <c r="L34" s="40"/>
      <c r="M34" s="1"/>
      <c r="N34" s="113" t="s">
        <v>153</v>
      </c>
      <c r="O34" s="29"/>
      <c r="P34" s="29"/>
      <c r="Q34" s="29"/>
      <c r="R34" s="29"/>
      <c r="S34" s="29"/>
      <c r="T34" s="29"/>
      <c r="U34" s="29"/>
    </row>
    <row r="35" spans="1:21" ht="15" x14ac:dyDescent="0.25">
      <c r="A35" s="129" t="s">
        <v>102</v>
      </c>
      <c r="B35" s="7" t="str">
        <f>B43</f>
        <v>Employee share scheme (ESS) – adjustment</v>
      </c>
      <c r="C35" s="7"/>
      <c r="D35" s="7"/>
      <c r="E35" s="7"/>
      <c r="F35" s="7"/>
      <c r="G35" s="7"/>
      <c r="H35" s="7"/>
      <c r="K35" s="40" t="s">
        <v>76</v>
      </c>
      <c r="L35" s="40"/>
      <c r="M35" s="1"/>
      <c r="O35" s="29"/>
      <c r="P35" s="29"/>
      <c r="Q35" s="29"/>
      <c r="R35" s="29"/>
      <c r="S35" s="29"/>
      <c r="T35" s="29"/>
      <c r="U35" s="29"/>
    </row>
    <row r="36" spans="1:21" ht="15" x14ac:dyDescent="0.25">
      <c r="A36" s="130" t="s">
        <v>104</v>
      </c>
      <c r="B36" s="7" t="s">
        <v>154</v>
      </c>
      <c r="C36" s="7"/>
      <c r="D36" s="7"/>
      <c r="E36" s="7"/>
      <c r="F36" s="7"/>
      <c r="G36" s="7"/>
      <c r="H36" s="7"/>
      <c r="K36" s="40" t="s">
        <v>76</v>
      </c>
      <c r="L36" s="40"/>
      <c r="M36" s="1"/>
      <c r="O36" s="29"/>
      <c r="P36" s="29"/>
      <c r="Q36" s="29"/>
      <c r="R36" s="29"/>
      <c r="S36" s="29"/>
      <c r="T36" s="29"/>
      <c r="U36" s="29"/>
    </row>
    <row r="37" spans="1:21" ht="15" x14ac:dyDescent="0.25">
      <c r="A37" s="130" t="s">
        <v>88</v>
      </c>
      <c r="B37" s="252" t="s">
        <v>155</v>
      </c>
      <c r="C37" s="252"/>
      <c r="D37" s="252"/>
      <c r="E37" s="252"/>
      <c r="F37" s="252"/>
      <c r="G37" s="252"/>
      <c r="H37" s="7"/>
      <c r="K37" s="40" t="s">
        <v>151</v>
      </c>
      <c r="L37" s="40"/>
      <c r="M37" s="1"/>
      <c r="N37" s="78"/>
      <c r="O37" s="29"/>
      <c r="P37" s="29"/>
      <c r="Q37" s="29"/>
      <c r="R37" s="29"/>
      <c r="S37" s="29"/>
      <c r="T37" s="29"/>
      <c r="U37" s="29"/>
    </row>
    <row r="38" spans="1:21" ht="29.25" x14ac:dyDescent="0.25">
      <c r="A38" s="130"/>
      <c r="B38" s="61" t="s">
        <v>156</v>
      </c>
      <c r="C38" s="7" t="s">
        <v>157</v>
      </c>
      <c r="D38" s="61"/>
      <c r="E38" s="61"/>
      <c r="F38" s="25"/>
      <c r="G38" s="25"/>
      <c r="H38" s="7"/>
      <c r="K38" s="40"/>
      <c r="L38" s="40"/>
      <c r="M38" s="1"/>
      <c r="N38" s="78"/>
      <c r="O38" s="29"/>
      <c r="P38" s="29"/>
      <c r="Q38" s="29"/>
      <c r="R38" s="29"/>
      <c r="S38" s="29"/>
      <c r="T38" s="29"/>
      <c r="U38" s="29"/>
    </row>
    <row r="39" spans="1:21" ht="29.25" x14ac:dyDescent="0.25">
      <c r="A39" s="130"/>
      <c r="B39" s="61" t="s">
        <v>158</v>
      </c>
      <c r="C39" s="7" t="str">
        <f>CONCATENATE("Employee share scheme (ESS) – adjustment for "&amp;'ESS - adjustment'!B25&amp;"")</f>
        <v>Employee share scheme (ESS) – adjustment for - Select -</v>
      </c>
      <c r="D39" s="61"/>
      <c r="E39" s="61"/>
      <c r="F39" s="61"/>
      <c r="G39" s="61"/>
      <c r="H39" s="7"/>
      <c r="K39" s="40"/>
      <c r="L39" s="40"/>
      <c r="M39" s="1"/>
      <c r="N39" s="78"/>
      <c r="O39" s="29"/>
      <c r="P39" s="29"/>
      <c r="Q39" s="29"/>
      <c r="R39" s="29"/>
      <c r="S39" s="29"/>
      <c r="T39" s="29"/>
      <c r="U39" s="29"/>
    </row>
    <row r="40" spans="1:21" ht="15" x14ac:dyDescent="0.25">
      <c r="A40" s="130" t="s">
        <v>159</v>
      </c>
      <c r="B40" s="7" t="s">
        <v>136</v>
      </c>
      <c r="C40" s="7"/>
      <c r="D40" s="7"/>
      <c r="E40" s="7"/>
      <c r="F40" s="7"/>
      <c r="G40" s="7"/>
      <c r="H40" s="7"/>
      <c r="K40" s="40" t="s">
        <v>76</v>
      </c>
      <c r="L40" s="40"/>
      <c r="M40" s="1"/>
      <c r="N40" s="78"/>
      <c r="O40" s="29"/>
      <c r="P40" s="29"/>
      <c r="Q40" s="29"/>
      <c r="R40" s="29"/>
      <c r="S40" s="29"/>
      <c r="T40" s="29"/>
      <c r="U40" s="29"/>
    </row>
    <row r="41" spans="1:21" ht="15" x14ac:dyDescent="0.25">
      <c r="A41" s="130" t="s">
        <v>139</v>
      </c>
      <c r="B41" s="7" t="s">
        <v>136</v>
      </c>
      <c r="C41" s="7"/>
      <c r="D41" s="7"/>
      <c r="E41" s="7"/>
      <c r="F41" s="7"/>
      <c r="G41" s="7"/>
      <c r="H41" s="7"/>
      <c r="K41" s="40" t="s">
        <v>76</v>
      </c>
      <c r="L41" s="40"/>
      <c r="M41" s="1"/>
      <c r="N41" s="78"/>
      <c r="O41" s="29"/>
      <c r="P41" s="29"/>
      <c r="Q41" s="29"/>
      <c r="R41" s="29"/>
      <c r="S41" s="29"/>
      <c r="T41" s="29"/>
      <c r="U41" s="29"/>
    </row>
    <row r="42" spans="1:21" ht="15" x14ac:dyDescent="0.25">
      <c r="A42" s="130" t="s">
        <v>141</v>
      </c>
      <c r="B42" s="7" t="s">
        <v>136</v>
      </c>
      <c r="C42" s="7"/>
      <c r="D42" s="7"/>
      <c r="E42" s="7"/>
      <c r="F42" s="7"/>
      <c r="G42" s="7"/>
      <c r="H42" s="7"/>
      <c r="K42" s="40" t="s">
        <v>76</v>
      </c>
      <c r="L42" s="40"/>
      <c r="M42" s="1"/>
      <c r="N42" s="78"/>
      <c r="O42" s="29"/>
      <c r="P42" s="29"/>
      <c r="Q42" s="29"/>
      <c r="R42" s="29"/>
      <c r="S42" s="29"/>
      <c r="T42" s="29"/>
      <c r="U42" s="29"/>
    </row>
    <row r="43" spans="1:21" ht="15" x14ac:dyDescent="0.25">
      <c r="A43" s="130" t="s">
        <v>143</v>
      </c>
      <c r="B43" s="273" t="str">
        <f>IF(OR('ESS - adjustment'!$B$25="- Select -",'ESS - adjustment'!$B$25=""),C38,C39)</f>
        <v>Employee share scheme (ESS) – adjustment</v>
      </c>
      <c r="C43" s="274"/>
      <c r="D43" s="274"/>
      <c r="E43" s="274"/>
      <c r="F43" s="274"/>
      <c r="G43" s="274"/>
      <c r="H43" s="7"/>
      <c r="K43" s="40" t="s">
        <v>76</v>
      </c>
      <c r="L43" s="40"/>
      <c r="M43" s="1"/>
      <c r="N43" s="78"/>
      <c r="O43" s="29"/>
      <c r="P43" s="29"/>
      <c r="Q43" s="29"/>
      <c r="R43" s="29"/>
      <c r="S43" s="29"/>
      <c r="T43" s="29"/>
      <c r="U43" s="29"/>
    </row>
    <row r="44" spans="1:21" ht="30" x14ac:dyDescent="0.25">
      <c r="A44" s="128" t="s">
        <v>119</v>
      </c>
      <c r="B44" s="7" t="str">
        <f>IF(B32=$N$5,"Yes","No")</f>
        <v>No</v>
      </c>
      <c r="C44" s="7"/>
      <c r="D44" s="7"/>
      <c r="E44" s="7"/>
      <c r="F44" s="7"/>
      <c r="G44" s="7"/>
      <c r="H44" s="7"/>
      <c r="K44" s="40" t="s">
        <v>76</v>
      </c>
      <c r="L44" s="40"/>
      <c r="M44" s="1"/>
      <c r="N44" s="78"/>
      <c r="O44" s="29"/>
      <c r="P44" s="29"/>
      <c r="Q44" s="29"/>
      <c r="R44" s="29"/>
      <c r="S44" s="29"/>
      <c r="T44" s="29"/>
      <c r="U44" s="29"/>
    </row>
    <row r="45" spans="1:21" ht="14.1" customHeight="1" x14ac:dyDescent="0.25">
      <c r="A45" s="129" t="s">
        <v>121</v>
      </c>
      <c r="B45" s="252" t="s">
        <v>160</v>
      </c>
      <c r="C45" s="252"/>
      <c r="D45" s="252"/>
      <c r="E45" s="252"/>
      <c r="F45" s="252"/>
      <c r="G45" s="252"/>
      <c r="H45" s="7"/>
      <c r="K45" s="40" t="s">
        <v>76</v>
      </c>
      <c r="L45" s="40"/>
      <c r="M45" s="1"/>
      <c r="N45" s="78"/>
      <c r="O45" s="29"/>
      <c r="P45" s="29"/>
      <c r="Q45" s="29"/>
      <c r="R45" s="29"/>
      <c r="S45" s="29"/>
      <c r="T45" s="29"/>
      <c r="U45" s="29"/>
    </row>
    <row r="46" spans="1:21" ht="15.75" thickBot="1" x14ac:dyDescent="0.3">
      <c r="A46" s="129"/>
      <c r="B46" s="7"/>
      <c r="C46" s="7"/>
      <c r="D46" s="7"/>
      <c r="E46" s="7"/>
      <c r="F46" s="7"/>
      <c r="G46" s="7"/>
      <c r="H46" s="7"/>
      <c r="K46" s="40" t="s">
        <v>76</v>
      </c>
      <c r="L46" s="40"/>
      <c r="M46" s="1"/>
      <c r="N46" s="78"/>
      <c r="O46" s="29"/>
      <c r="P46" s="29"/>
      <c r="Q46" s="29"/>
      <c r="R46" s="29"/>
      <c r="S46" s="29"/>
      <c r="T46" s="29"/>
      <c r="U46" s="29"/>
    </row>
    <row r="47" spans="1:21" ht="15.75" customHeight="1" thickBot="1" x14ac:dyDescent="0.3">
      <c r="A47" s="150" t="s">
        <v>161</v>
      </c>
      <c r="B47" s="250" t="s">
        <v>140</v>
      </c>
      <c r="C47" s="251"/>
      <c r="D47" s="251"/>
      <c r="E47" s="251"/>
      <c r="F47" s="251"/>
      <c r="G47" s="251"/>
      <c r="H47" s="251"/>
      <c r="K47" s="40" t="s">
        <v>76</v>
      </c>
      <c r="L47" s="40"/>
      <c r="M47" s="1"/>
      <c r="N47" s="78"/>
      <c r="O47" s="29"/>
      <c r="P47" s="29"/>
      <c r="Q47" s="29"/>
      <c r="R47" s="29"/>
      <c r="S47" s="29"/>
      <c r="T47" s="29"/>
      <c r="U47" s="29"/>
    </row>
    <row r="48" spans="1:21" ht="15" x14ac:dyDescent="0.25">
      <c r="A48" s="149" t="s">
        <v>88</v>
      </c>
      <c r="B48" s="152" t="s">
        <v>140</v>
      </c>
      <c r="C48" s="7"/>
      <c r="D48" s="7"/>
      <c r="E48" s="7"/>
      <c r="F48" s="7"/>
      <c r="G48" s="7"/>
      <c r="H48" s="7"/>
      <c r="K48" s="40" t="s">
        <v>76</v>
      </c>
      <c r="L48" s="40"/>
      <c r="M48" s="1"/>
      <c r="N48" s="78"/>
      <c r="O48" s="29"/>
      <c r="P48" s="29"/>
      <c r="Q48" s="29"/>
      <c r="R48" s="29"/>
      <c r="S48" s="29"/>
      <c r="T48" s="29"/>
      <c r="U48" s="29"/>
    </row>
    <row r="49" spans="1:21" ht="15" x14ac:dyDescent="0.25">
      <c r="A49" s="129"/>
      <c r="B49" s="7" t="str">
        <f>CONCATENATE($O$2&amp;": "&amp;VLOOKUP($B48,$N$4:$U$27,2,0))</f>
        <v>Font: Arial</v>
      </c>
      <c r="C49" s="7" t="str">
        <f>CONCATENATE($P$2&amp;": "&amp;VLOOKUP($B48,$N$4:$U$27,3,0))</f>
        <v>T-face: Normal</v>
      </c>
      <c r="D49" s="7" t="str">
        <f>CONCATENATE($Q$2&amp;": "&amp;VLOOKUP($B48,$N$4:$U$27,4,0))</f>
        <v>Font size: 11</v>
      </c>
      <c r="E49" s="7" t="str">
        <f>CONCATENATE($R$2&amp;": "&amp;VLOOKUP($B48,$N$4:$U$27,5,0))</f>
        <v>Row height: 15</v>
      </c>
      <c r="F49" s="7" t="str">
        <f>CONCATENATE($S$2&amp;": "&amp;VLOOKUP($B48,$N$4:$U$27,6,0))</f>
        <v>Text col: White</v>
      </c>
      <c r="G49" s="7" t="str">
        <f>CONCATENATE($T$2&amp;": "&amp;VLOOKUP($B48,$N$4:$U$27,7,0))</f>
        <v>BG col: White</v>
      </c>
      <c r="H49" s="7" t="str">
        <f>CONCATENATE($U$2&amp;": "&amp;VLOOKUP($B48,$N$4:$U$27,8,0))</f>
        <v>Just: Left</v>
      </c>
      <c r="K49" s="40" t="s">
        <v>76</v>
      </c>
      <c r="L49" s="40"/>
      <c r="M49" s="1"/>
      <c r="N49" s="78"/>
      <c r="O49" s="29"/>
      <c r="P49" s="29"/>
      <c r="Q49" s="29"/>
      <c r="R49" s="29"/>
      <c r="S49" s="29"/>
      <c r="T49" s="29"/>
      <c r="U49" s="29"/>
    </row>
    <row r="50" spans="1:21" ht="15" x14ac:dyDescent="0.25">
      <c r="A50" s="129" t="s">
        <v>100</v>
      </c>
      <c r="B50" s="7" t="s">
        <v>162</v>
      </c>
      <c r="C50" s="7"/>
      <c r="D50" s="7"/>
      <c r="E50" s="7"/>
      <c r="F50" s="7"/>
      <c r="G50" s="7"/>
      <c r="H50" s="7"/>
      <c r="K50" s="40" t="s">
        <v>76</v>
      </c>
      <c r="L50" s="40"/>
      <c r="M50" s="1"/>
      <c r="N50" s="78"/>
      <c r="O50" s="29"/>
      <c r="P50" s="29"/>
      <c r="Q50" s="29"/>
      <c r="R50" s="29"/>
      <c r="S50" s="29"/>
      <c r="T50" s="29"/>
      <c r="U50" s="29"/>
    </row>
    <row r="51" spans="1:21" ht="15" x14ac:dyDescent="0.25">
      <c r="A51" s="129" t="s">
        <v>102</v>
      </c>
      <c r="B51" s="7" t="str">
        <f>B60</f>
        <v>V1.04</v>
      </c>
      <c r="C51" s="7"/>
      <c r="D51" s="7"/>
      <c r="E51" s="7"/>
      <c r="F51" s="7"/>
      <c r="G51" s="7"/>
      <c r="H51" s="7"/>
      <c r="K51" s="40" t="s">
        <v>76</v>
      </c>
      <c r="L51" s="40"/>
      <c r="M51" s="1"/>
      <c r="N51" s="78"/>
      <c r="O51" s="29"/>
      <c r="P51" s="29"/>
      <c r="Q51" s="29"/>
      <c r="R51" s="29"/>
      <c r="S51" s="29"/>
      <c r="T51" s="29"/>
      <c r="U51" s="29"/>
    </row>
    <row r="52" spans="1:21" ht="15" x14ac:dyDescent="0.25">
      <c r="A52" s="130" t="s">
        <v>104</v>
      </c>
      <c r="B52" s="7" t="s">
        <v>163</v>
      </c>
      <c r="C52" s="7"/>
      <c r="D52" s="7"/>
      <c r="E52" s="7"/>
      <c r="F52" s="7"/>
      <c r="G52" s="7"/>
      <c r="H52" s="7"/>
      <c r="K52" s="40" t="s">
        <v>76</v>
      </c>
      <c r="L52" s="40"/>
      <c r="M52" s="1"/>
      <c r="N52" s="78"/>
      <c r="O52" s="29"/>
      <c r="P52" s="29"/>
      <c r="Q52" s="29"/>
      <c r="R52" s="29"/>
      <c r="S52" s="29"/>
      <c r="T52" s="29"/>
      <c r="U52" s="29"/>
    </row>
    <row r="53" spans="1:21" ht="15" x14ac:dyDescent="0.25">
      <c r="A53" s="130" t="s">
        <v>88</v>
      </c>
      <c r="B53" s="7" t="s">
        <v>164</v>
      </c>
      <c r="C53" s="7"/>
      <c r="D53" s="7"/>
      <c r="E53" s="7"/>
      <c r="F53" s="7"/>
      <c r="G53" s="7"/>
      <c r="H53" s="7"/>
      <c r="K53" s="40" t="s">
        <v>76</v>
      </c>
      <c r="L53" s="40"/>
      <c r="M53" s="1"/>
      <c r="N53" s="78"/>
      <c r="O53" s="29"/>
      <c r="P53" s="29"/>
      <c r="Q53" s="29"/>
      <c r="R53" s="29"/>
      <c r="S53" s="29"/>
      <c r="T53" s="29"/>
      <c r="U53" s="29"/>
    </row>
    <row r="54" spans="1:21" ht="15" x14ac:dyDescent="0.25">
      <c r="A54" s="130"/>
      <c r="B54" s="7"/>
      <c r="C54" s="7"/>
      <c r="D54" s="7"/>
      <c r="E54" s="7"/>
      <c r="F54" s="7"/>
      <c r="G54" s="7"/>
      <c r="H54" s="7"/>
      <c r="K54" s="40" t="s">
        <v>76</v>
      </c>
      <c r="L54" s="40"/>
      <c r="M54" s="1"/>
      <c r="N54" s="78"/>
      <c r="O54" s="29"/>
      <c r="P54" s="29"/>
      <c r="Q54" s="29"/>
      <c r="R54" s="29"/>
      <c r="S54" s="29"/>
      <c r="T54" s="29"/>
      <c r="U54" s="29"/>
    </row>
    <row r="55" spans="1:21" ht="15" x14ac:dyDescent="0.25">
      <c r="A55" s="130"/>
      <c r="B55" s="7"/>
      <c r="C55" s="7"/>
      <c r="D55" s="7"/>
      <c r="E55" s="7"/>
      <c r="F55" s="7"/>
      <c r="G55" s="7"/>
      <c r="H55" s="7"/>
      <c r="K55" s="40" t="s">
        <v>76</v>
      </c>
      <c r="L55" s="40"/>
      <c r="M55" s="1"/>
      <c r="N55" s="78"/>
      <c r="O55" s="29"/>
      <c r="P55" s="29"/>
      <c r="Q55" s="29"/>
      <c r="R55" s="29"/>
      <c r="S55" s="29"/>
      <c r="T55" s="29"/>
      <c r="U55" s="29"/>
    </row>
    <row r="56" spans="1:21" ht="15" x14ac:dyDescent="0.25">
      <c r="A56" s="130"/>
      <c r="B56" s="7"/>
      <c r="C56" s="7"/>
      <c r="D56" s="7"/>
      <c r="E56" s="7"/>
      <c r="F56" s="7"/>
      <c r="G56" s="7"/>
      <c r="H56" s="7"/>
      <c r="K56" s="40" t="s">
        <v>76</v>
      </c>
      <c r="L56" s="40"/>
      <c r="M56" s="1"/>
      <c r="N56" s="78"/>
      <c r="O56" s="29"/>
      <c r="P56" s="29"/>
      <c r="Q56" s="29"/>
      <c r="R56" s="29"/>
      <c r="S56" s="29"/>
      <c r="T56" s="29"/>
      <c r="U56" s="29"/>
    </row>
    <row r="57" spans="1:21" ht="15" x14ac:dyDescent="0.25">
      <c r="A57" s="130" t="s">
        <v>135</v>
      </c>
      <c r="B57" s="7" t="s">
        <v>136</v>
      </c>
      <c r="C57" s="7"/>
      <c r="D57" s="7"/>
      <c r="E57" s="7"/>
      <c r="F57" s="7"/>
      <c r="G57" s="7"/>
      <c r="H57" s="7"/>
      <c r="K57" s="40" t="s">
        <v>76</v>
      </c>
      <c r="L57" s="40"/>
      <c r="M57" s="1"/>
      <c r="N57" s="78"/>
      <c r="O57" s="29"/>
      <c r="P57" s="29"/>
      <c r="Q57" s="29"/>
      <c r="R57" s="29"/>
      <c r="S57" s="29"/>
      <c r="T57" s="29"/>
      <c r="U57" s="29"/>
    </row>
    <row r="58" spans="1:21" ht="15" x14ac:dyDescent="0.25">
      <c r="A58" s="130" t="s">
        <v>139</v>
      </c>
      <c r="B58" s="7" t="s">
        <v>136</v>
      </c>
      <c r="C58" s="7"/>
      <c r="D58" s="7"/>
      <c r="E58" s="7"/>
      <c r="F58" s="7"/>
      <c r="G58" s="7"/>
      <c r="H58" s="7"/>
      <c r="K58" s="40" t="s">
        <v>76</v>
      </c>
      <c r="L58" s="40"/>
      <c r="M58" s="1"/>
      <c r="N58" s="78"/>
      <c r="O58" s="29"/>
      <c r="P58" s="29"/>
      <c r="Q58" s="29"/>
      <c r="R58" s="29"/>
      <c r="S58" s="29"/>
      <c r="T58" s="29"/>
      <c r="U58" s="29"/>
    </row>
    <row r="59" spans="1:21" ht="15" x14ac:dyDescent="0.25">
      <c r="A59" s="130" t="s">
        <v>141</v>
      </c>
      <c r="B59" s="7" t="s">
        <v>136</v>
      </c>
      <c r="C59" s="7"/>
      <c r="D59" s="7"/>
      <c r="E59" s="7"/>
      <c r="F59" s="7"/>
      <c r="G59" s="7"/>
      <c r="H59" s="7"/>
      <c r="K59" s="40" t="s">
        <v>76</v>
      </c>
      <c r="L59" s="40"/>
      <c r="M59" s="1"/>
      <c r="N59" s="78"/>
      <c r="O59" s="29"/>
      <c r="P59" s="29"/>
      <c r="Q59" s="29"/>
      <c r="R59" s="29"/>
      <c r="S59" s="29"/>
      <c r="T59" s="29"/>
      <c r="U59" s="29"/>
    </row>
    <row r="60" spans="1:21" ht="15" x14ac:dyDescent="0.25">
      <c r="A60" s="130" t="s">
        <v>143</v>
      </c>
      <c r="B60" s="31" t="str">
        <f>CONCATENATE("V"&amp;TEXT(MAX('Version control and About'!B18:B25),"0.00")&amp;"")</f>
        <v>V1.04</v>
      </c>
      <c r="C60" s="31"/>
      <c r="D60" s="31"/>
      <c r="E60" s="31"/>
      <c r="F60" s="31"/>
      <c r="G60" s="31"/>
      <c r="H60" s="7"/>
      <c r="K60" s="40" t="s">
        <v>76</v>
      </c>
      <c r="L60" s="40"/>
      <c r="M60" s="1"/>
      <c r="N60" s="78"/>
      <c r="O60" s="29"/>
      <c r="P60" s="29"/>
      <c r="Q60" s="29"/>
      <c r="R60" s="29"/>
      <c r="S60" s="29"/>
      <c r="T60" s="29"/>
      <c r="U60" s="29"/>
    </row>
    <row r="61" spans="1:21" ht="30" x14ac:dyDescent="0.25">
      <c r="A61" s="128" t="s">
        <v>145</v>
      </c>
      <c r="B61" s="7" t="str">
        <f>IF(B48=$N$5,"Yes","No")</f>
        <v>No</v>
      </c>
      <c r="C61" s="7"/>
      <c r="D61" s="7"/>
      <c r="E61" s="7"/>
      <c r="F61" s="7"/>
      <c r="G61" s="7"/>
      <c r="H61" s="7"/>
      <c r="K61" s="40" t="s">
        <v>76</v>
      </c>
      <c r="L61" s="40"/>
      <c r="M61" s="1"/>
      <c r="N61" s="78"/>
      <c r="O61" s="29"/>
      <c r="P61" s="29"/>
      <c r="Q61" s="29"/>
      <c r="R61" s="29"/>
      <c r="S61" s="29"/>
      <c r="T61" s="29"/>
      <c r="U61" s="29"/>
    </row>
    <row r="62" spans="1:21" ht="15" x14ac:dyDescent="0.25">
      <c r="A62" s="129" t="s">
        <v>121</v>
      </c>
      <c r="B62" s="252" t="s">
        <v>165</v>
      </c>
      <c r="C62" s="252"/>
      <c r="D62" s="252"/>
      <c r="E62" s="252"/>
      <c r="F62" s="252"/>
      <c r="G62" s="252"/>
      <c r="H62" s="7"/>
      <c r="K62" s="40" t="s">
        <v>76</v>
      </c>
      <c r="L62" s="40"/>
      <c r="M62" s="1"/>
      <c r="N62" s="78"/>
      <c r="O62" s="29"/>
      <c r="P62" s="29"/>
      <c r="Q62" s="29"/>
      <c r="R62" s="29"/>
      <c r="S62" s="29"/>
      <c r="T62" s="29"/>
      <c r="U62" s="29"/>
    </row>
    <row r="63" spans="1:21" ht="15.75" thickBot="1" x14ac:dyDescent="0.3">
      <c r="A63" s="129"/>
      <c r="B63" s="7"/>
      <c r="C63" s="7"/>
      <c r="D63" s="7"/>
      <c r="E63" s="7"/>
      <c r="F63" s="7"/>
      <c r="G63" s="7"/>
      <c r="H63" s="7"/>
      <c r="K63" s="40" t="s">
        <v>76</v>
      </c>
      <c r="L63" s="40"/>
      <c r="M63" s="1"/>
      <c r="N63" s="78"/>
      <c r="O63" s="29"/>
      <c r="P63" s="29"/>
      <c r="Q63" s="29"/>
      <c r="R63" s="29"/>
      <c r="S63" s="29"/>
      <c r="T63" s="29"/>
      <c r="U63" s="29"/>
    </row>
    <row r="64" spans="1:21" ht="15.75" customHeight="1" thickBot="1" x14ac:dyDescent="0.3">
      <c r="A64" s="150" t="s">
        <v>166</v>
      </c>
      <c r="B64" s="249" t="s">
        <v>167</v>
      </c>
      <c r="C64" s="248"/>
      <c r="D64" s="248"/>
      <c r="E64" s="248"/>
      <c r="F64" s="248"/>
      <c r="G64" s="248"/>
      <c r="H64" s="248"/>
      <c r="K64" s="40" t="s">
        <v>151</v>
      </c>
      <c r="L64" s="40"/>
      <c r="M64" s="1"/>
      <c r="N64" s="78"/>
      <c r="O64" s="29"/>
      <c r="P64" s="29"/>
      <c r="Q64" s="29"/>
      <c r="R64" s="29"/>
      <c r="S64" s="29"/>
      <c r="T64" s="29"/>
      <c r="U64" s="29"/>
    </row>
    <row r="65" spans="1:21" ht="15" x14ac:dyDescent="0.25">
      <c r="A65" s="149" t="s">
        <v>88</v>
      </c>
      <c r="B65" s="7" t="s">
        <v>17</v>
      </c>
      <c r="C65" s="7"/>
      <c r="D65" s="7"/>
      <c r="E65" s="7"/>
      <c r="F65" s="7"/>
      <c r="G65" s="7"/>
      <c r="H65" s="7"/>
      <c r="K65" s="40" t="s">
        <v>76</v>
      </c>
      <c r="L65" s="40"/>
      <c r="M65" s="1"/>
      <c r="N65" s="78"/>
      <c r="O65" s="29"/>
      <c r="P65" s="29"/>
      <c r="Q65" s="29"/>
      <c r="R65" s="29"/>
      <c r="S65" s="29"/>
      <c r="T65" s="29"/>
      <c r="U65" s="29"/>
    </row>
    <row r="66" spans="1:21" ht="29.25" x14ac:dyDescent="0.25">
      <c r="A66" s="129"/>
      <c r="B66" s="25" t="str">
        <f>CONCATENATE($O$2&amp;": "&amp;VLOOKUP($B65,$N$4:$U$27,2,0))</f>
        <v>Font: Arial</v>
      </c>
      <c r="C66" s="25" t="str">
        <f>CONCATENATE($P$2&amp;": "&amp;VLOOKUP($B65,$N$4:$U$27,3,0))</f>
        <v>T-face: Normal</v>
      </c>
      <c r="D66" s="25" t="str">
        <f>CONCATENATE($Q$2&amp;": "&amp;VLOOKUP($B65,$N$4:$U$27,4,0))</f>
        <v>Font size: 11</v>
      </c>
      <c r="E66" s="25" t="str">
        <f>CONCATENATE($R$2&amp;": "&amp;VLOOKUP($B65,$N$4:$U$27,5,0))</f>
        <v>Row height: 15</v>
      </c>
      <c r="F66" s="25" t="str">
        <f>CONCATENATE($S$2&amp;": "&amp;VLOOKUP($B65,$N$4:$U$27,6,0))</f>
        <v>Text col: Black</v>
      </c>
      <c r="G66" s="25" t="str">
        <f>CONCATENATE($T$2&amp;": "&amp;VLOOKUP($B65,$N$4:$U$27,7,0))</f>
        <v>BG col: Black</v>
      </c>
      <c r="H66" s="25" t="str">
        <f>CONCATENATE($U$2&amp;": "&amp;VLOOKUP($B65,$N$4:$U$27,8,0))</f>
        <v>Just: Left</v>
      </c>
      <c r="K66" s="40" t="s">
        <v>76</v>
      </c>
      <c r="L66" s="40"/>
      <c r="M66" s="1"/>
      <c r="N66" s="78"/>
      <c r="O66" s="29"/>
      <c r="P66" s="29"/>
      <c r="Q66" s="29"/>
      <c r="R66" s="29"/>
      <c r="S66" s="29"/>
      <c r="T66" s="29"/>
      <c r="U66" s="29"/>
    </row>
    <row r="67" spans="1:21" ht="15" x14ac:dyDescent="0.25">
      <c r="A67" s="129" t="s">
        <v>100</v>
      </c>
      <c r="B67" s="7"/>
      <c r="C67" s="7"/>
      <c r="D67" s="7"/>
      <c r="E67" s="7"/>
      <c r="F67" s="7"/>
      <c r="G67" s="7"/>
      <c r="H67" s="7"/>
      <c r="K67" s="40" t="s">
        <v>76</v>
      </c>
      <c r="L67" s="40"/>
      <c r="M67" s="1"/>
      <c r="N67" s="78"/>
      <c r="O67" s="29"/>
      <c r="P67" s="29"/>
      <c r="Q67" s="29"/>
      <c r="R67" s="29"/>
      <c r="S67" s="29"/>
      <c r="T67" s="29"/>
      <c r="U67" s="29"/>
    </row>
    <row r="68" spans="1:21" ht="15" x14ac:dyDescent="0.25">
      <c r="A68" s="129" t="s">
        <v>102</v>
      </c>
      <c r="B68" s="7" t="str">
        <f ca="1">B74</f>
        <v>Calculated on: 20-Apr-26</v>
      </c>
      <c r="C68" s="7"/>
      <c r="D68" s="7"/>
      <c r="E68" s="7"/>
      <c r="F68" s="7"/>
      <c r="G68" s="7"/>
      <c r="H68" s="7"/>
      <c r="K68" s="40" t="s">
        <v>76</v>
      </c>
      <c r="L68" s="40"/>
      <c r="M68" s="1"/>
      <c r="N68" s="78"/>
      <c r="O68" s="29"/>
      <c r="P68" s="29"/>
      <c r="Q68" s="29"/>
      <c r="R68" s="29"/>
      <c r="S68" s="29"/>
      <c r="T68" s="29"/>
      <c r="U68" s="29"/>
    </row>
    <row r="69" spans="1:21" ht="15" x14ac:dyDescent="0.25">
      <c r="A69" s="130" t="s">
        <v>104</v>
      </c>
      <c r="B69" s="7" t="s">
        <v>168</v>
      </c>
      <c r="C69" s="7"/>
      <c r="D69" s="7"/>
      <c r="E69" s="7"/>
      <c r="F69" s="7"/>
      <c r="G69" s="7"/>
      <c r="H69" s="7"/>
      <c r="K69" s="40" t="s">
        <v>76</v>
      </c>
      <c r="L69" s="40"/>
      <c r="M69" s="1"/>
      <c r="N69" s="78"/>
      <c r="O69" s="29"/>
      <c r="P69" s="29"/>
      <c r="Q69" s="29"/>
      <c r="R69" s="29"/>
      <c r="S69" s="29"/>
      <c r="T69" s="29"/>
      <c r="U69" s="29"/>
    </row>
    <row r="70" spans="1:21" ht="15" x14ac:dyDescent="0.25">
      <c r="A70" s="130" t="s">
        <v>88</v>
      </c>
      <c r="B70" s="7" t="s">
        <v>169</v>
      </c>
      <c r="C70" s="7"/>
      <c r="D70" s="7"/>
      <c r="E70" s="7"/>
      <c r="F70" s="7"/>
      <c r="G70" s="7"/>
      <c r="H70" s="7"/>
      <c r="K70" s="40" t="s">
        <v>151</v>
      </c>
      <c r="L70" s="40"/>
      <c r="M70" s="1"/>
      <c r="N70" s="78"/>
      <c r="O70" s="29"/>
      <c r="P70" s="29"/>
      <c r="Q70" s="29"/>
      <c r="R70" s="29"/>
      <c r="S70" s="29"/>
      <c r="T70" s="29"/>
      <c r="U70" s="29"/>
    </row>
    <row r="71" spans="1:21" ht="15" x14ac:dyDescent="0.25">
      <c r="A71" s="130" t="s">
        <v>135</v>
      </c>
      <c r="B71" s="7" t="s">
        <v>136</v>
      </c>
      <c r="C71" s="7"/>
      <c r="D71" s="7"/>
      <c r="E71" s="7"/>
      <c r="F71" s="7"/>
      <c r="G71" s="7"/>
      <c r="H71" s="7"/>
      <c r="K71" s="40" t="s">
        <v>76</v>
      </c>
      <c r="L71" s="40"/>
      <c r="M71" s="1"/>
      <c r="N71" s="78"/>
      <c r="O71" s="29"/>
      <c r="P71" s="29"/>
      <c r="Q71" s="29"/>
      <c r="R71" s="29"/>
      <c r="S71" s="29"/>
      <c r="T71" s="29"/>
      <c r="U71" s="29"/>
    </row>
    <row r="72" spans="1:21" ht="15" x14ac:dyDescent="0.25">
      <c r="A72" s="130" t="s">
        <v>139</v>
      </c>
      <c r="B72" s="7" t="s">
        <v>136</v>
      </c>
      <c r="C72" s="7"/>
      <c r="D72" s="7"/>
      <c r="E72" s="7"/>
      <c r="F72" s="7"/>
      <c r="G72" s="7"/>
      <c r="H72" s="7"/>
      <c r="K72" s="40" t="s">
        <v>76</v>
      </c>
      <c r="L72" s="40"/>
      <c r="M72" s="1"/>
      <c r="N72" s="78"/>
      <c r="O72" s="29"/>
      <c r="P72" s="29"/>
      <c r="Q72" s="29"/>
      <c r="R72" s="29"/>
      <c r="S72" s="29"/>
      <c r="T72" s="29"/>
      <c r="U72" s="29"/>
    </row>
    <row r="73" spans="1:21" ht="15" x14ac:dyDescent="0.25">
      <c r="A73" s="130" t="s">
        <v>141</v>
      </c>
      <c r="B73" s="7" t="s">
        <v>136</v>
      </c>
      <c r="C73" s="7"/>
      <c r="D73" s="7"/>
      <c r="E73" s="7"/>
      <c r="F73" s="7"/>
      <c r="G73" s="7"/>
      <c r="H73" s="7"/>
      <c r="K73" s="40" t="s">
        <v>76</v>
      </c>
      <c r="L73" s="40"/>
      <c r="M73" s="1"/>
      <c r="O73" s="29"/>
      <c r="P73" s="29"/>
      <c r="Q73" s="29"/>
      <c r="R73" s="29"/>
      <c r="S73" s="29"/>
      <c r="T73" s="29"/>
      <c r="U73" s="29"/>
    </row>
    <row r="74" spans="1:21" ht="15" x14ac:dyDescent="0.25">
      <c r="A74" s="130" t="s">
        <v>143</v>
      </c>
      <c r="B74" s="31" t="str">
        <f ca="1">CONCATENATE("Calculated on: ",TEXT(TODAY(),"dd-mmm-yy"))</f>
        <v>Calculated on: 20-Apr-26</v>
      </c>
      <c r="C74" s="31"/>
      <c r="D74" s="31"/>
      <c r="E74" s="31"/>
      <c r="F74" s="31"/>
      <c r="G74" s="31"/>
      <c r="H74" s="7"/>
      <c r="K74" s="40" t="s">
        <v>76</v>
      </c>
      <c r="L74" s="40"/>
      <c r="M74" s="1"/>
      <c r="O74" s="29"/>
      <c r="P74" s="29"/>
      <c r="Q74" s="29"/>
      <c r="R74" s="29"/>
      <c r="S74" s="29"/>
      <c r="T74" s="29"/>
      <c r="U74" s="29"/>
    </row>
    <row r="75" spans="1:21" ht="30" x14ac:dyDescent="0.25">
      <c r="A75" s="128" t="s">
        <v>145</v>
      </c>
      <c r="B75" s="7" t="str">
        <f>IF(B65=$N$5,"Yes","No")</f>
        <v>No</v>
      </c>
      <c r="C75" s="7"/>
      <c r="D75" s="7"/>
      <c r="E75" s="7"/>
      <c r="F75" s="7"/>
      <c r="G75" s="7"/>
      <c r="H75" s="7"/>
      <c r="K75" s="40" t="s">
        <v>76</v>
      </c>
      <c r="L75" s="40"/>
      <c r="M75" s="1"/>
      <c r="N75" s="26"/>
    </row>
    <row r="76" spans="1:21" ht="15" x14ac:dyDescent="0.25">
      <c r="A76" s="129" t="s">
        <v>121</v>
      </c>
      <c r="B76" s="7" t="s">
        <v>170</v>
      </c>
      <c r="C76" s="7"/>
      <c r="D76" s="7"/>
      <c r="E76" s="7"/>
      <c r="F76" s="7"/>
      <c r="G76" s="7"/>
      <c r="H76" s="7"/>
      <c r="K76" s="40" t="s">
        <v>76</v>
      </c>
      <c r="L76" s="40"/>
      <c r="M76" s="1"/>
    </row>
    <row r="77" spans="1:21" ht="15.75" thickBot="1" x14ac:dyDescent="0.3">
      <c r="A77" s="129"/>
      <c r="B77" s="7"/>
      <c r="C77" s="7"/>
      <c r="D77" s="7"/>
      <c r="E77" s="7"/>
      <c r="F77" s="7"/>
      <c r="G77" s="7"/>
      <c r="H77" s="7"/>
      <c r="K77" s="40" t="s">
        <v>76</v>
      </c>
      <c r="L77" s="40"/>
      <c r="M77" s="1"/>
      <c r="O77" s="26"/>
      <c r="P77" s="26"/>
      <c r="Q77" s="26"/>
      <c r="R77" s="26"/>
      <c r="S77" s="26"/>
      <c r="T77" s="26"/>
      <c r="U77" s="26"/>
    </row>
    <row r="78" spans="1:21" ht="15.75" customHeight="1" thickBot="1" x14ac:dyDescent="0.3">
      <c r="A78" s="151" t="s">
        <v>171</v>
      </c>
      <c r="B78" s="249" t="s">
        <v>172</v>
      </c>
      <c r="C78" s="248"/>
      <c r="D78" s="248"/>
      <c r="E78" s="248"/>
      <c r="F78" s="248"/>
      <c r="G78" s="248"/>
      <c r="H78" s="248"/>
      <c r="K78" s="40" t="s">
        <v>76</v>
      </c>
      <c r="L78" s="40"/>
      <c r="M78" s="1"/>
      <c r="O78"/>
      <c r="P78"/>
      <c r="Q78"/>
      <c r="R78"/>
      <c r="S78"/>
      <c r="T78"/>
      <c r="U78"/>
    </row>
    <row r="79" spans="1:21" ht="15" x14ac:dyDescent="0.25">
      <c r="A79" s="129" t="s">
        <v>88</v>
      </c>
      <c r="B79" s="7" t="s">
        <v>111</v>
      </c>
      <c r="C79" s="7"/>
      <c r="D79" s="7"/>
      <c r="E79" s="7"/>
      <c r="F79" s="7"/>
      <c r="G79" s="7"/>
      <c r="H79" s="7"/>
      <c r="K79" s="40" t="s">
        <v>76</v>
      </c>
      <c r="L79" s="40"/>
      <c r="M79" s="1"/>
      <c r="O79"/>
      <c r="P79"/>
      <c r="Q79"/>
      <c r="R79"/>
      <c r="S79"/>
      <c r="T79"/>
      <c r="U79"/>
    </row>
    <row r="80" spans="1:21" s="6" customFormat="1" ht="29.25" x14ac:dyDescent="0.25">
      <c r="A80" s="134"/>
      <c r="B80" s="25" t="str">
        <f>CONCATENATE($O$2&amp;": "&amp;VLOOKUP($B79,$N$3:$U$27,2,0))</f>
        <v>Font: Arial</v>
      </c>
      <c r="C80" s="25" t="str">
        <f>CONCATENATE($P$2&amp;": "&amp;VLOOKUP($B79,$N$3:$U$27,3,0))</f>
        <v>T-face: Normal</v>
      </c>
      <c r="D80" s="25" t="str">
        <f>CONCATENATE($Q$2&amp;": "&amp;VLOOKUP($B79,$N$3:$U$27,4,0))</f>
        <v>Font size: 11</v>
      </c>
      <c r="E80" s="25" t="str">
        <f>CONCATENATE($R$2&amp;": "&amp;VLOOKUP($B79,$N$3:$U$27,5,0))</f>
        <v>Row height: 25</v>
      </c>
      <c r="F80" s="25" t="str">
        <f>CONCATENATE($S$2&amp;": "&amp;VLOOKUP($B79,$N$3:$U$27,6,0))</f>
        <v>Text col: Black</v>
      </c>
      <c r="G80" s="25" t="str">
        <f>CONCATENATE($T$2&amp;": "&amp;VLOOKUP($B79,$N$3:$U$27,7,0))</f>
        <v>BG col: White</v>
      </c>
      <c r="H80" s="25" t="str">
        <f>CONCATENATE($U$2&amp;": "&amp;VLOOKUP($B79,$N$3:$U$27,8,0))</f>
        <v>Just: Left</v>
      </c>
      <c r="I80" s="39"/>
      <c r="J80" s="2"/>
      <c r="K80" s="40" t="s">
        <v>76</v>
      </c>
      <c r="L80" s="40"/>
      <c r="M80" s="1"/>
      <c r="N80" s="2"/>
      <c r="O80"/>
      <c r="P80"/>
      <c r="Q80"/>
      <c r="R80"/>
      <c r="S80"/>
      <c r="T80"/>
      <c r="U80"/>
    </row>
    <row r="81" spans="1:21" ht="15" x14ac:dyDescent="0.25">
      <c r="A81" s="134" t="s">
        <v>173</v>
      </c>
      <c r="B81" s="31" t="s">
        <v>174</v>
      </c>
      <c r="C81" s="31"/>
      <c r="D81" s="31"/>
      <c r="E81" s="31"/>
      <c r="F81" s="31"/>
      <c r="G81" s="31"/>
      <c r="H81" s="7"/>
      <c r="J81" s="6"/>
      <c r="K81" s="40" t="s">
        <v>76</v>
      </c>
      <c r="L81" s="40"/>
      <c r="M81" s="1"/>
      <c r="O81" s="29"/>
      <c r="P81" s="29"/>
      <c r="Q81" s="29"/>
      <c r="R81" s="29"/>
      <c r="S81" s="29"/>
    </row>
    <row r="82" spans="1:21" ht="15" x14ac:dyDescent="0.25">
      <c r="A82" s="129" t="s">
        <v>102</v>
      </c>
      <c r="B82" s="7" t="s">
        <v>175</v>
      </c>
      <c r="C82" s="7"/>
      <c r="D82" s="7"/>
      <c r="E82" s="7"/>
      <c r="F82" s="7"/>
      <c r="G82" s="7"/>
      <c r="H82" s="7"/>
      <c r="K82" s="40" t="s">
        <v>76</v>
      </c>
      <c r="L82" s="40"/>
      <c r="M82" s="1"/>
    </row>
    <row r="83" spans="1:21" ht="15" x14ac:dyDescent="0.25">
      <c r="A83" s="130" t="s">
        <v>104</v>
      </c>
      <c r="B83" s="7" t="s">
        <v>176</v>
      </c>
      <c r="C83" s="7"/>
      <c r="D83" s="7"/>
      <c r="E83" s="7"/>
      <c r="F83" s="7"/>
      <c r="G83" s="7"/>
      <c r="H83" s="7"/>
      <c r="K83" s="40" t="s">
        <v>76</v>
      </c>
      <c r="L83" s="40"/>
      <c r="M83" s="1"/>
    </row>
    <row r="84" spans="1:21" ht="15" x14ac:dyDescent="0.25">
      <c r="A84" s="130" t="s">
        <v>88</v>
      </c>
      <c r="B84" s="252" t="s">
        <v>164</v>
      </c>
      <c r="C84" s="252"/>
      <c r="D84" s="252"/>
      <c r="E84" s="252"/>
      <c r="F84" s="252"/>
      <c r="G84" s="252"/>
      <c r="H84" s="7"/>
      <c r="K84" s="40" t="s">
        <v>76</v>
      </c>
      <c r="L84" s="40"/>
      <c r="M84" s="1"/>
      <c r="N84" s="6"/>
    </row>
    <row r="85" spans="1:21" ht="29.25" customHeight="1" x14ac:dyDescent="0.25">
      <c r="A85" s="130" t="s">
        <v>110</v>
      </c>
      <c r="B85" s="7" t="s">
        <v>76</v>
      </c>
      <c r="C85" s="7"/>
      <c r="D85" s="7"/>
      <c r="E85" s="7"/>
      <c r="F85" s="7"/>
      <c r="G85" s="79"/>
      <c r="H85" s="7"/>
      <c r="K85" s="40" t="s">
        <v>76</v>
      </c>
      <c r="L85" s="40"/>
      <c r="M85" s="1"/>
      <c r="T85" s="6"/>
      <c r="U85" s="6"/>
    </row>
    <row r="86" spans="1:21" ht="15" x14ac:dyDescent="0.25">
      <c r="A86" s="130" t="s">
        <v>177</v>
      </c>
      <c r="B86" s="7" t="s">
        <v>76</v>
      </c>
      <c r="C86" s="7"/>
      <c r="D86" s="7"/>
      <c r="E86" s="7"/>
      <c r="F86" s="7"/>
      <c r="G86" s="7"/>
      <c r="H86" s="7"/>
      <c r="K86" s="40" t="s">
        <v>76</v>
      </c>
      <c r="L86" s="40"/>
      <c r="M86" s="1"/>
      <c r="O86" s="6"/>
      <c r="P86" s="6"/>
      <c r="Q86" s="6"/>
      <c r="R86" s="6"/>
      <c r="S86" s="6"/>
    </row>
    <row r="87" spans="1:21" ht="15" x14ac:dyDescent="0.25">
      <c r="A87" s="130" t="s">
        <v>141</v>
      </c>
      <c r="B87" s="7" t="s">
        <v>76</v>
      </c>
      <c r="C87" s="7"/>
      <c r="D87" s="7"/>
      <c r="E87" s="7"/>
      <c r="F87" s="7"/>
      <c r="G87" s="7"/>
      <c r="H87" s="7"/>
      <c r="K87" s="40" t="s">
        <v>76</v>
      </c>
      <c r="L87" s="40"/>
      <c r="M87" s="1"/>
    </row>
    <row r="88" spans="1:21" ht="15" x14ac:dyDescent="0.25">
      <c r="A88" s="130" t="s">
        <v>143</v>
      </c>
      <c r="B88" s="7" t="s">
        <v>76</v>
      </c>
      <c r="C88" s="7"/>
      <c r="D88" s="7"/>
      <c r="E88" s="7"/>
      <c r="F88" s="7"/>
      <c r="G88" s="7"/>
      <c r="H88" s="7"/>
      <c r="K88" s="40" t="s">
        <v>76</v>
      </c>
      <c r="L88" s="40"/>
      <c r="M88" s="1"/>
    </row>
    <row r="89" spans="1:21" ht="30" x14ac:dyDescent="0.25">
      <c r="A89" s="128" t="s">
        <v>145</v>
      </c>
      <c r="B89" s="7" t="str">
        <f>IF(B79=$N$4,"Yes","No")</f>
        <v>No</v>
      </c>
      <c r="C89" s="7"/>
      <c r="D89" s="7"/>
      <c r="E89" s="7"/>
      <c r="F89" s="7"/>
      <c r="G89" s="7"/>
      <c r="H89" s="23"/>
      <c r="K89" s="40" t="s">
        <v>76</v>
      </c>
      <c r="L89" s="40"/>
      <c r="M89" s="1"/>
    </row>
    <row r="90" spans="1:21" ht="15" x14ac:dyDescent="0.25">
      <c r="A90" s="129" t="s">
        <v>121</v>
      </c>
      <c r="B90" s="252" t="s">
        <v>178</v>
      </c>
      <c r="C90" s="252"/>
      <c r="D90" s="252"/>
      <c r="E90" s="252"/>
      <c r="F90" s="252"/>
      <c r="G90" s="252"/>
      <c r="H90" s="7"/>
      <c r="K90" s="40" t="s">
        <v>76</v>
      </c>
      <c r="L90" s="40"/>
      <c r="M90" s="1"/>
    </row>
    <row r="91" spans="1:21" customFormat="1" ht="15.75" thickBot="1" x14ac:dyDescent="0.3">
      <c r="A91" s="148"/>
      <c r="B91" s="7"/>
      <c r="C91" s="7"/>
      <c r="D91" s="7"/>
      <c r="E91" s="7"/>
      <c r="F91" s="7"/>
      <c r="G91" s="7"/>
      <c r="H91" s="7"/>
      <c r="I91" s="38"/>
      <c r="J91" s="2"/>
      <c r="K91" s="40" t="s">
        <v>76</v>
      </c>
      <c r="L91" s="40"/>
      <c r="M91" s="1"/>
      <c r="N91" s="2"/>
      <c r="O91" s="2"/>
      <c r="P91" s="2"/>
      <c r="Q91" s="2"/>
      <c r="R91" s="2"/>
      <c r="S91" s="2"/>
      <c r="T91" s="2"/>
      <c r="U91" s="2"/>
    </row>
    <row r="92" spans="1:21" ht="15.75" customHeight="1" thickBot="1" x14ac:dyDescent="0.3">
      <c r="A92" s="157" t="s">
        <v>179</v>
      </c>
      <c r="B92" s="248" t="s">
        <v>180</v>
      </c>
      <c r="C92" s="248"/>
      <c r="D92" s="248"/>
      <c r="E92" s="248"/>
      <c r="F92" s="248"/>
      <c r="G92" s="248"/>
      <c r="H92" s="248"/>
      <c r="J92" s="28"/>
      <c r="K92" s="40" t="s">
        <v>76</v>
      </c>
      <c r="L92" s="40"/>
      <c r="M92" s="1"/>
    </row>
    <row r="93" spans="1:21" ht="15" x14ac:dyDescent="0.25">
      <c r="A93" s="129" t="s">
        <v>88</v>
      </c>
      <c r="B93" s="152" t="s">
        <v>118</v>
      </c>
      <c r="C93" s="7"/>
      <c r="D93" s="7"/>
      <c r="E93" s="7"/>
      <c r="F93" s="7"/>
      <c r="G93" s="7"/>
      <c r="H93" s="7"/>
      <c r="K93" s="40" t="s">
        <v>76</v>
      </c>
      <c r="L93" s="40"/>
      <c r="M93" s="1"/>
    </row>
    <row r="94" spans="1:21" ht="29.25" x14ac:dyDescent="0.25">
      <c r="A94" s="134"/>
      <c r="B94" s="25" t="str">
        <f>CONCATENATE($O$2&amp;": "&amp;VLOOKUP($B93,$N$3:$U$27,2,0))</f>
        <v>Font: Arial</v>
      </c>
      <c r="C94" s="25" t="str">
        <f>CONCATENATE($P$2&amp;": "&amp;VLOOKUP($B93,$N$3:$U$27,3,0))</f>
        <v>T-face: Normal</v>
      </c>
      <c r="D94" s="25" t="str">
        <f>CONCATENATE($Q$2&amp;": "&amp;VLOOKUP($B93,$N$3:$U$27,4,0))</f>
        <v>Font size: 11</v>
      </c>
      <c r="E94" s="25" t="str">
        <f>CONCATENATE($R$2&amp;": "&amp;VLOOKUP($B93,$N$3:$U$27,5,0))</f>
        <v>Row height: 15</v>
      </c>
      <c r="F94" s="25" t="str">
        <f>CONCATENATE($S$2&amp;": "&amp;VLOOKUP($B93,$N$3:$U$27,6,0))</f>
        <v>Text col: Black</v>
      </c>
      <c r="G94" s="25" t="str">
        <f>CONCATENATE($T$2&amp;": "&amp;VLOOKUP($B93,$N$3:$U$27,7,0))</f>
        <v>BG col: White</v>
      </c>
      <c r="H94" s="25" t="str">
        <f>CONCATENATE($U$2&amp;": "&amp;VLOOKUP($B93,$N$3:$U$27,8,0))</f>
        <v>Just: Left</v>
      </c>
      <c r="K94" s="40" t="s">
        <v>76</v>
      </c>
      <c r="L94" s="40"/>
      <c r="M94" s="1"/>
    </row>
    <row r="95" spans="1:21" ht="15" x14ac:dyDescent="0.25">
      <c r="A95" s="134" t="s">
        <v>100</v>
      </c>
      <c r="B95" s="7" t="s">
        <v>174</v>
      </c>
      <c r="C95" s="7"/>
      <c r="D95" s="7"/>
      <c r="E95" s="7"/>
      <c r="F95" s="7"/>
      <c r="G95" s="7"/>
      <c r="H95" s="7"/>
      <c r="K95" s="40" t="s">
        <v>76</v>
      </c>
      <c r="L95" s="40"/>
      <c r="M95" s="1"/>
    </row>
    <row r="96" spans="1:21" ht="15" x14ac:dyDescent="0.25">
      <c r="A96" s="129" t="s">
        <v>102</v>
      </c>
      <c r="B96" s="31" t="s">
        <v>181</v>
      </c>
      <c r="C96" s="31"/>
      <c r="D96" s="31"/>
      <c r="E96" s="31"/>
      <c r="F96" s="31"/>
      <c r="G96" s="31"/>
      <c r="H96" s="7"/>
      <c r="K96" s="40" t="s">
        <v>76</v>
      </c>
      <c r="L96" s="40"/>
      <c r="M96" s="1"/>
    </row>
    <row r="97" spans="1:21" ht="15" x14ac:dyDescent="0.25">
      <c r="A97" s="130" t="s">
        <v>104</v>
      </c>
      <c r="B97" s="7" t="s">
        <v>182</v>
      </c>
      <c r="C97" s="7"/>
      <c r="D97" s="7"/>
      <c r="E97" s="7"/>
      <c r="F97" s="7"/>
      <c r="G97" s="7"/>
      <c r="H97" s="7"/>
      <c r="K97" s="40" t="s">
        <v>76</v>
      </c>
      <c r="L97" s="40"/>
      <c r="M97" s="1"/>
    </row>
    <row r="98" spans="1:21" ht="15" x14ac:dyDescent="0.25">
      <c r="A98" s="130" t="s">
        <v>88</v>
      </c>
      <c r="B98" s="252" t="s">
        <v>164</v>
      </c>
      <c r="C98" s="252"/>
      <c r="D98" s="252"/>
      <c r="E98" s="252"/>
      <c r="F98" s="252"/>
      <c r="G98" s="252"/>
      <c r="H98" s="7"/>
      <c r="K98" s="40" t="s">
        <v>76</v>
      </c>
      <c r="L98" s="40"/>
      <c r="M98" s="1"/>
    </row>
    <row r="99" spans="1:21" ht="15" x14ac:dyDescent="0.25">
      <c r="A99" s="130" t="s">
        <v>110</v>
      </c>
      <c r="B99" s="7" t="s">
        <v>76</v>
      </c>
      <c r="C99" s="7"/>
      <c r="D99" s="7"/>
      <c r="E99" s="7"/>
      <c r="F99" s="7"/>
      <c r="G99" s="7"/>
      <c r="H99" s="7"/>
      <c r="K99" s="40" t="s">
        <v>76</v>
      </c>
      <c r="L99" s="40"/>
      <c r="M99" s="1"/>
    </row>
    <row r="100" spans="1:21" ht="15" customHeight="1" x14ac:dyDescent="0.25">
      <c r="A100" s="130" t="s">
        <v>177</v>
      </c>
      <c r="B100" s="7" t="s">
        <v>76</v>
      </c>
      <c r="C100" s="7"/>
      <c r="D100" s="7"/>
      <c r="E100" s="7"/>
      <c r="F100" s="7"/>
      <c r="G100" s="7"/>
      <c r="H100" s="7"/>
      <c r="K100" s="40" t="s">
        <v>76</v>
      </c>
      <c r="L100" s="40"/>
      <c r="M100" s="1"/>
    </row>
    <row r="101" spans="1:21" ht="15" x14ac:dyDescent="0.25">
      <c r="A101" s="130" t="s">
        <v>141</v>
      </c>
      <c r="B101" s="7" t="s">
        <v>76</v>
      </c>
      <c r="C101" s="7"/>
      <c r="D101" s="7"/>
      <c r="E101" s="7"/>
      <c r="F101" s="7"/>
      <c r="G101" s="7"/>
      <c r="H101" s="7"/>
      <c r="K101" s="40" t="s">
        <v>76</v>
      </c>
      <c r="L101" s="40"/>
      <c r="M101" s="1"/>
    </row>
    <row r="102" spans="1:21" ht="15" x14ac:dyDescent="0.25">
      <c r="A102" s="130" t="s">
        <v>143</v>
      </c>
      <c r="B102" s="7" t="s">
        <v>76</v>
      </c>
      <c r="C102" s="7"/>
      <c r="D102" s="7"/>
      <c r="E102" s="7"/>
      <c r="F102" s="7"/>
      <c r="G102" s="7"/>
      <c r="H102" s="7"/>
      <c r="K102" s="40" t="s">
        <v>76</v>
      </c>
      <c r="L102" s="40"/>
      <c r="M102" s="1"/>
    </row>
    <row r="103" spans="1:21" ht="30" x14ac:dyDescent="0.25">
      <c r="A103" s="128" t="s">
        <v>145</v>
      </c>
      <c r="B103" s="7" t="str">
        <f>IF(B93=$N$4,"Yes","No")</f>
        <v>No</v>
      </c>
      <c r="C103" s="7"/>
      <c r="D103" s="7"/>
      <c r="E103" s="7"/>
      <c r="F103" s="7"/>
      <c r="G103" s="7"/>
      <c r="H103" s="23"/>
      <c r="K103" s="40" t="s">
        <v>76</v>
      </c>
      <c r="L103" s="40"/>
      <c r="M103" s="1"/>
    </row>
    <row r="104" spans="1:21" ht="15" x14ac:dyDescent="0.25">
      <c r="A104" s="129" t="s">
        <v>121</v>
      </c>
      <c r="B104" s="252" t="s">
        <v>178</v>
      </c>
      <c r="C104" s="252"/>
      <c r="D104" s="252"/>
      <c r="E104" s="252"/>
      <c r="F104" s="252"/>
      <c r="G104" s="252"/>
      <c r="H104" s="7"/>
      <c r="K104" s="40" t="s">
        <v>76</v>
      </c>
      <c r="L104" s="40"/>
      <c r="M104" s="1"/>
    </row>
    <row r="105" spans="1:21" ht="15" thickBot="1" x14ac:dyDescent="0.25">
      <c r="A105" s="133"/>
      <c r="B105" s="7"/>
      <c r="C105" s="7"/>
      <c r="D105" s="7"/>
      <c r="E105" s="7"/>
      <c r="F105" s="7"/>
      <c r="G105" s="7"/>
      <c r="H105" s="7"/>
      <c r="K105" s="40" t="s">
        <v>76</v>
      </c>
      <c r="L105" s="40"/>
      <c r="M105" s="1"/>
    </row>
    <row r="106" spans="1:21" ht="15.75" customHeight="1" thickBot="1" x14ac:dyDescent="0.3">
      <c r="A106" s="154" t="s">
        <v>183</v>
      </c>
      <c r="B106" s="261" t="s">
        <v>180</v>
      </c>
      <c r="C106" s="262"/>
      <c r="D106" s="262"/>
      <c r="E106" s="262"/>
      <c r="F106" s="262"/>
      <c r="G106" s="262"/>
      <c r="H106" s="262"/>
      <c r="K106" s="40" t="s">
        <v>76</v>
      </c>
      <c r="L106" s="40"/>
      <c r="M106" s="1"/>
    </row>
    <row r="107" spans="1:21" ht="15" x14ac:dyDescent="0.25">
      <c r="A107" s="149" t="s">
        <v>88</v>
      </c>
      <c r="B107" s="152" t="s">
        <v>118</v>
      </c>
      <c r="C107" s="7"/>
      <c r="D107" s="7"/>
      <c r="E107" s="7"/>
      <c r="F107" s="7"/>
      <c r="G107" s="7"/>
      <c r="H107" s="7"/>
      <c r="K107" s="40" t="s">
        <v>76</v>
      </c>
      <c r="L107" s="40"/>
      <c r="M107" s="1"/>
    </row>
    <row r="108" spans="1:21" ht="15" x14ac:dyDescent="0.25">
      <c r="A108" s="129"/>
      <c r="B108" s="27" t="str">
        <f>CONCATENATE($O$2&amp;": "&amp;VLOOKUP($B107,$N$3:$U$27,2,0))</f>
        <v>Font: Arial</v>
      </c>
      <c r="C108" s="27" t="str">
        <f>CONCATENATE($P$2&amp;": "&amp;VLOOKUP($B107,$N$3:$U$27,3,0))</f>
        <v>T-face: Normal</v>
      </c>
      <c r="D108" s="27" t="str">
        <f>CONCATENATE($Q$2&amp;": "&amp;VLOOKUP($B107,$N$3:$U$27,4,0))</f>
        <v>Font size: 11</v>
      </c>
      <c r="E108" s="27" t="str">
        <f>CONCATENATE($R$2&amp;": "&amp;VLOOKUP($B107,$N$3:$U$27,5,0))</f>
        <v>Row height: 15</v>
      </c>
      <c r="F108" s="27" t="str">
        <f>CONCATENATE($S$2&amp;": "&amp;VLOOKUP($B107,$N$3:$U$27,6,0))</f>
        <v>Text col: Black</v>
      </c>
      <c r="G108" s="27" t="str">
        <f>CONCATENATE($T$2&amp;": "&amp;VLOOKUP($B107,$N$3:$U$27,7,0))</f>
        <v>BG col: White</v>
      </c>
      <c r="H108" s="27" t="str">
        <f>CONCATENATE($U$2&amp;": "&amp;VLOOKUP($B107,$N$3:$U$27,8,0))</f>
        <v>Just: Left</v>
      </c>
      <c r="K108" s="40" t="s">
        <v>76</v>
      </c>
      <c r="L108" s="40"/>
      <c r="M108" s="1"/>
    </row>
    <row r="109" spans="1:21" ht="15" x14ac:dyDescent="0.25">
      <c r="A109" s="134" t="s">
        <v>100</v>
      </c>
      <c r="B109" s="7" t="s">
        <v>174</v>
      </c>
      <c r="C109" s="7"/>
      <c r="D109" s="7"/>
      <c r="E109" s="7"/>
      <c r="F109" s="7"/>
      <c r="G109" s="7"/>
      <c r="H109" s="7"/>
      <c r="K109" s="40" t="s">
        <v>76</v>
      </c>
      <c r="L109" s="40"/>
      <c r="M109" s="1"/>
      <c r="N109" s="29"/>
    </row>
    <row r="110" spans="1:21" s="6" customFormat="1" ht="15" x14ac:dyDescent="0.25">
      <c r="A110" s="129" t="s">
        <v>102</v>
      </c>
      <c r="B110" s="31" t="s">
        <v>184</v>
      </c>
      <c r="C110" s="31"/>
      <c r="D110" s="31"/>
      <c r="E110" s="31"/>
      <c r="F110" s="31"/>
      <c r="G110" s="31"/>
      <c r="H110" s="7"/>
      <c r="I110" s="39"/>
      <c r="J110" s="2"/>
      <c r="K110" s="40" t="s">
        <v>76</v>
      </c>
      <c r="L110" s="40"/>
      <c r="M110" s="1"/>
      <c r="N110" s="2"/>
      <c r="O110" s="2"/>
      <c r="P110" s="2"/>
      <c r="Q110" s="2"/>
      <c r="R110" s="2"/>
      <c r="S110" s="2"/>
      <c r="T110"/>
      <c r="U110"/>
    </row>
    <row r="111" spans="1:21" ht="15" x14ac:dyDescent="0.25">
      <c r="A111" s="130" t="s">
        <v>104</v>
      </c>
      <c r="B111" s="7" t="s">
        <v>185</v>
      </c>
      <c r="C111" s="7"/>
      <c r="D111" s="7"/>
      <c r="E111" s="7"/>
      <c r="F111" s="7"/>
      <c r="G111" s="7"/>
      <c r="H111" s="7"/>
      <c r="J111" s="6"/>
      <c r="K111" s="40" t="s">
        <v>76</v>
      </c>
      <c r="L111" s="40"/>
      <c r="M111" s="1"/>
      <c r="O111" s="29"/>
      <c r="P111" s="29"/>
      <c r="Q111" s="29"/>
      <c r="R111" s="29"/>
      <c r="S111" s="29"/>
    </row>
    <row r="112" spans="1:21" ht="15" x14ac:dyDescent="0.25">
      <c r="A112" s="130" t="s">
        <v>88</v>
      </c>
      <c r="B112" s="252" t="s">
        <v>164</v>
      </c>
      <c r="C112" s="252"/>
      <c r="D112" s="252"/>
      <c r="E112" s="252"/>
      <c r="F112" s="252"/>
      <c r="G112" s="252"/>
      <c r="H112" s="7"/>
      <c r="K112" s="40" t="s">
        <v>76</v>
      </c>
      <c r="L112" s="40"/>
      <c r="M112" s="1"/>
    </row>
    <row r="113" spans="1:21" ht="15" x14ac:dyDescent="0.25">
      <c r="A113" s="130" t="s">
        <v>110</v>
      </c>
      <c r="B113" s="7" t="s">
        <v>76</v>
      </c>
      <c r="C113" s="7"/>
      <c r="D113" s="7"/>
      <c r="E113" s="7"/>
      <c r="F113" s="7"/>
      <c r="G113" s="7"/>
      <c r="H113" s="7"/>
      <c r="K113" s="40" t="s">
        <v>76</v>
      </c>
      <c r="L113" s="40"/>
      <c r="M113" s="1"/>
    </row>
    <row r="114" spans="1:21" ht="15" x14ac:dyDescent="0.25">
      <c r="A114" s="130" t="s">
        <v>177</v>
      </c>
      <c r="B114" s="7" t="s">
        <v>76</v>
      </c>
      <c r="C114" s="7"/>
      <c r="D114" s="7"/>
      <c r="E114" s="7"/>
      <c r="F114" s="7"/>
      <c r="G114" s="7"/>
      <c r="H114" s="7"/>
      <c r="K114" s="40" t="s">
        <v>76</v>
      </c>
      <c r="L114" s="40"/>
      <c r="M114" s="1"/>
      <c r="N114" s="6"/>
    </row>
    <row r="115" spans="1:21" ht="15" x14ac:dyDescent="0.25">
      <c r="A115" s="130" t="s">
        <v>141</v>
      </c>
      <c r="B115" s="7" t="s">
        <v>76</v>
      </c>
      <c r="C115" s="7"/>
      <c r="D115" s="7"/>
      <c r="E115" s="7"/>
      <c r="F115" s="7"/>
      <c r="G115" s="7"/>
      <c r="H115" s="7"/>
      <c r="K115" s="40" t="s">
        <v>76</v>
      </c>
      <c r="L115" s="40"/>
      <c r="M115" s="1"/>
      <c r="T115" s="6"/>
      <c r="U115" s="6"/>
    </row>
    <row r="116" spans="1:21" ht="15" x14ac:dyDescent="0.25">
      <c r="A116" s="130" t="s">
        <v>143</v>
      </c>
      <c r="B116" s="7" t="s">
        <v>76</v>
      </c>
      <c r="C116" s="7"/>
      <c r="D116" s="7"/>
      <c r="E116" s="7"/>
      <c r="F116" s="7"/>
      <c r="G116" s="7"/>
      <c r="H116" s="7"/>
      <c r="K116" s="40" t="s">
        <v>76</v>
      </c>
      <c r="L116" s="40"/>
      <c r="M116" s="1"/>
      <c r="O116" s="6"/>
      <c r="P116" s="6"/>
      <c r="Q116" s="6"/>
      <c r="R116" s="6"/>
      <c r="S116" s="6"/>
    </row>
    <row r="117" spans="1:21" ht="30" x14ac:dyDescent="0.25">
      <c r="A117" s="128" t="s">
        <v>145</v>
      </c>
      <c r="B117" s="7" t="str">
        <f>IF(B107=$N$4,"Yes","No")</f>
        <v>No</v>
      </c>
      <c r="C117" s="7"/>
      <c r="D117" s="7"/>
      <c r="E117" s="7"/>
      <c r="F117" s="7"/>
      <c r="G117" s="7"/>
      <c r="H117" s="23"/>
      <c r="K117" s="40" t="s">
        <v>76</v>
      </c>
      <c r="L117" s="40"/>
      <c r="M117" s="1"/>
    </row>
    <row r="118" spans="1:21" ht="15" x14ac:dyDescent="0.25">
      <c r="A118" s="129" t="s">
        <v>121</v>
      </c>
      <c r="B118" s="252" t="s">
        <v>178</v>
      </c>
      <c r="C118" s="252"/>
      <c r="D118" s="252"/>
      <c r="E118" s="252"/>
      <c r="F118" s="252"/>
      <c r="G118" s="252"/>
      <c r="H118" s="7"/>
      <c r="K118" s="40" t="s">
        <v>76</v>
      </c>
      <c r="L118" s="40"/>
      <c r="M118" s="1"/>
    </row>
    <row r="119" spans="1:21" customFormat="1" ht="15.75" thickBot="1" x14ac:dyDescent="0.3">
      <c r="A119" s="133"/>
      <c r="B119" s="7"/>
      <c r="C119" s="7"/>
      <c r="D119" s="7"/>
      <c r="E119" s="7"/>
      <c r="F119" s="7"/>
      <c r="G119" s="7"/>
      <c r="H119" s="7"/>
      <c r="I119" s="38"/>
      <c r="J119" s="2"/>
      <c r="K119" s="40" t="s">
        <v>76</v>
      </c>
      <c r="L119" s="40"/>
      <c r="M119" s="1"/>
      <c r="N119" s="2"/>
      <c r="O119" s="2"/>
      <c r="P119" s="2"/>
      <c r="Q119" s="2"/>
      <c r="R119" s="2"/>
      <c r="S119" s="2"/>
      <c r="T119" s="2"/>
      <c r="U119" s="2"/>
    </row>
    <row r="120" spans="1:21" ht="15.75" customHeight="1" thickBot="1" x14ac:dyDescent="0.3">
      <c r="A120" s="158" t="s">
        <v>186</v>
      </c>
      <c r="B120" s="262" t="s">
        <v>187</v>
      </c>
      <c r="C120" s="262"/>
      <c r="D120" s="262"/>
      <c r="E120" s="262"/>
      <c r="F120" s="262"/>
      <c r="G120" s="262"/>
      <c r="H120" s="262"/>
      <c r="J120" s="28"/>
      <c r="K120" s="40" t="s">
        <v>76</v>
      </c>
      <c r="L120" s="40"/>
      <c r="M120" s="1"/>
    </row>
    <row r="121" spans="1:21" ht="15" x14ac:dyDescent="0.25">
      <c r="A121" s="129" t="s">
        <v>88</v>
      </c>
      <c r="B121" s="7" t="s">
        <v>111</v>
      </c>
      <c r="C121" s="7"/>
      <c r="D121" s="7"/>
      <c r="E121" s="7"/>
      <c r="F121" s="7"/>
      <c r="G121" s="7"/>
      <c r="H121" s="7"/>
      <c r="K121" s="40" t="s">
        <v>76</v>
      </c>
      <c r="L121" s="40"/>
      <c r="M121" s="1"/>
    </row>
    <row r="122" spans="1:21" ht="29.25" x14ac:dyDescent="0.25">
      <c r="A122" s="134"/>
      <c r="B122" s="25" t="str">
        <f>CONCATENATE($O$2&amp;": "&amp;VLOOKUP($B121,$N$3:$U$27,2,0))</f>
        <v>Font: Arial</v>
      </c>
      <c r="C122" s="25" t="str">
        <f>CONCATENATE($P$2&amp;": "&amp;VLOOKUP($B121,$N$3:$U$27,3,0))</f>
        <v>T-face: Normal</v>
      </c>
      <c r="D122" s="25" t="str">
        <f>CONCATENATE($Q$2&amp;": "&amp;VLOOKUP($B121,$N$3:$U$27,4,0))</f>
        <v>Font size: 11</v>
      </c>
      <c r="E122" s="25" t="str">
        <f>CONCATENATE($R$2&amp;": "&amp;VLOOKUP($B121,$N$3:$U$27,5,0))</f>
        <v>Row height: 25</v>
      </c>
      <c r="F122" s="25" t="str">
        <f>CONCATENATE($S$2&amp;": "&amp;VLOOKUP($B121,$N$3:$U$27,6,0))</f>
        <v>Text col: Black</v>
      </c>
      <c r="G122" s="25" t="str">
        <f>CONCATENATE($T$2&amp;": "&amp;VLOOKUP($B121,$N$3:$U$27,7,0))</f>
        <v>BG col: White</v>
      </c>
      <c r="H122" s="25" t="str">
        <f>CONCATENATE($U$2&amp;": "&amp;VLOOKUP($B121,$N$3:$U$27,8,0))</f>
        <v>Just: Left</v>
      </c>
      <c r="K122" s="40" t="s">
        <v>76</v>
      </c>
      <c r="L122" s="40"/>
      <c r="M122" s="1"/>
    </row>
    <row r="123" spans="1:21" ht="15" x14ac:dyDescent="0.25">
      <c r="A123" s="134" t="s">
        <v>100</v>
      </c>
      <c r="B123" s="7" t="s">
        <v>174</v>
      </c>
      <c r="C123" s="7"/>
      <c r="D123" s="7"/>
      <c r="E123" s="7"/>
      <c r="F123" s="7"/>
      <c r="G123" s="7"/>
      <c r="H123" s="7"/>
      <c r="K123" s="40" t="s">
        <v>76</v>
      </c>
      <c r="L123" s="40"/>
      <c r="M123" s="1"/>
      <c r="N123" s="29"/>
    </row>
    <row r="124" spans="1:21" s="6" customFormat="1" ht="15" x14ac:dyDescent="0.25">
      <c r="A124" s="129" t="s">
        <v>102</v>
      </c>
      <c r="B124" s="31" t="s">
        <v>188</v>
      </c>
      <c r="C124" s="31"/>
      <c r="D124" s="31"/>
      <c r="E124" s="31"/>
      <c r="F124" s="31"/>
      <c r="G124" s="31"/>
      <c r="H124" s="7"/>
      <c r="I124" s="39"/>
      <c r="J124" s="2"/>
      <c r="K124" s="40" t="s">
        <v>76</v>
      </c>
      <c r="L124" s="40"/>
      <c r="M124" s="1"/>
      <c r="N124" s="2"/>
      <c r="O124" s="2"/>
      <c r="P124" s="2"/>
      <c r="Q124" s="2"/>
      <c r="R124" s="2"/>
      <c r="S124" s="2"/>
      <c r="T124"/>
      <c r="U124"/>
    </row>
    <row r="125" spans="1:21" ht="15" x14ac:dyDescent="0.25">
      <c r="A125" s="130" t="s">
        <v>104</v>
      </c>
      <c r="B125" s="7" t="s">
        <v>185</v>
      </c>
      <c r="C125" s="7"/>
      <c r="D125" s="7"/>
      <c r="E125" s="7"/>
      <c r="F125" s="7"/>
      <c r="G125" s="7"/>
      <c r="H125" s="7"/>
      <c r="J125" s="6"/>
      <c r="K125" s="40" t="s">
        <v>76</v>
      </c>
      <c r="L125" s="40"/>
      <c r="M125" s="1"/>
      <c r="O125" s="29"/>
      <c r="P125" s="29"/>
      <c r="Q125" s="29"/>
      <c r="R125" s="29"/>
      <c r="S125" s="29"/>
    </row>
    <row r="126" spans="1:21" ht="15" x14ac:dyDescent="0.25">
      <c r="A126" s="130" t="s">
        <v>88</v>
      </c>
      <c r="B126" s="252" t="s">
        <v>164</v>
      </c>
      <c r="C126" s="252"/>
      <c r="D126" s="252"/>
      <c r="E126" s="252"/>
      <c r="F126" s="252"/>
      <c r="G126" s="252"/>
      <c r="H126" s="7"/>
      <c r="K126" s="40" t="s">
        <v>76</v>
      </c>
      <c r="L126" s="40"/>
      <c r="M126" s="1"/>
    </row>
    <row r="127" spans="1:21" ht="15" x14ac:dyDescent="0.25">
      <c r="A127" s="130" t="s">
        <v>110</v>
      </c>
      <c r="B127" s="7" t="s">
        <v>76</v>
      </c>
      <c r="C127" s="7"/>
      <c r="D127" s="7"/>
      <c r="E127" s="7"/>
      <c r="F127" s="7"/>
      <c r="G127" s="7"/>
      <c r="H127" s="7"/>
      <c r="K127" s="40" t="s">
        <v>76</v>
      </c>
      <c r="L127" s="40"/>
      <c r="M127" s="1"/>
    </row>
    <row r="128" spans="1:21" ht="15" x14ac:dyDescent="0.25">
      <c r="A128" s="130" t="s">
        <v>177</v>
      </c>
      <c r="B128" s="7" t="s">
        <v>76</v>
      </c>
      <c r="C128" s="7"/>
      <c r="D128" s="7"/>
      <c r="E128" s="7"/>
      <c r="F128" s="7"/>
      <c r="G128" s="7"/>
      <c r="H128" s="7"/>
      <c r="K128" s="40" t="s">
        <v>76</v>
      </c>
      <c r="L128" s="40"/>
      <c r="M128" s="1"/>
      <c r="N128" s="6"/>
    </row>
    <row r="129" spans="1:21" ht="15" x14ac:dyDescent="0.25">
      <c r="A129" s="130" t="s">
        <v>141</v>
      </c>
      <c r="B129" s="7" t="s">
        <v>76</v>
      </c>
      <c r="C129" s="7"/>
      <c r="D129" s="7"/>
      <c r="E129" s="7"/>
      <c r="F129" s="7"/>
      <c r="G129" s="7"/>
      <c r="H129" s="7"/>
      <c r="K129" s="40" t="s">
        <v>76</v>
      </c>
      <c r="L129" s="40"/>
      <c r="M129" s="1"/>
      <c r="T129" s="6"/>
      <c r="U129" s="6"/>
    </row>
    <row r="130" spans="1:21" ht="15" x14ac:dyDescent="0.25">
      <c r="A130" s="130" t="s">
        <v>143</v>
      </c>
      <c r="B130" s="7" t="s">
        <v>76</v>
      </c>
      <c r="C130" s="7"/>
      <c r="D130" s="7"/>
      <c r="E130" s="7"/>
      <c r="F130" s="7"/>
      <c r="G130" s="7"/>
      <c r="H130" s="7"/>
      <c r="K130" s="40" t="s">
        <v>76</v>
      </c>
      <c r="L130" s="40"/>
      <c r="M130" s="1"/>
      <c r="O130" s="6"/>
      <c r="P130" s="6"/>
      <c r="Q130" s="6"/>
      <c r="R130" s="6"/>
      <c r="S130" s="6"/>
    </row>
    <row r="131" spans="1:21" ht="30" x14ac:dyDescent="0.25">
      <c r="A131" s="128" t="s">
        <v>145</v>
      </c>
      <c r="B131" s="7" t="str">
        <f>IF(B121=$N$4,"Yes","No")</f>
        <v>No</v>
      </c>
      <c r="C131" s="7"/>
      <c r="D131" s="7"/>
      <c r="E131" s="7"/>
      <c r="F131" s="7"/>
      <c r="G131" s="7"/>
      <c r="H131" s="23"/>
      <c r="K131" s="40" t="s">
        <v>76</v>
      </c>
      <c r="L131" s="40"/>
      <c r="M131" s="1"/>
    </row>
    <row r="132" spans="1:21" ht="15" x14ac:dyDescent="0.25">
      <c r="A132" s="129" t="s">
        <v>121</v>
      </c>
      <c r="B132" s="252" t="s">
        <v>178</v>
      </c>
      <c r="C132" s="252"/>
      <c r="D132" s="252"/>
      <c r="E132" s="252"/>
      <c r="F132" s="252"/>
      <c r="G132" s="252"/>
      <c r="H132" s="7"/>
      <c r="K132" s="40" t="s">
        <v>76</v>
      </c>
      <c r="L132" s="40"/>
      <c r="M132" s="1"/>
    </row>
    <row r="133" spans="1:21" customFormat="1" ht="15.75" thickBot="1" x14ac:dyDescent="0.3">
      <c r="A133" s="133"/>
      <c r="B133" s="7"/>
      <c r="C133" s="7"/>
      <c r="D133" s="7"/>
      <c r="E133" s="7"/>
      <c r="F133" s="7"/>
      <c r="G133" s="7"/>
      <c r="H133" s="7"/>
      <c r="I133" s="38"/>
      <c r="J133" s="2"/>
      <c r="K133" s="40" t="s">
        <v>76</v>
      </c>
      <c r="L133" s="40"/>
      <c r="M133" s="1"/>
      <c r="N133" s="2"/>
      <c r="O133" s="2"/>
      <c r="P133" s="2"/>
      <c r="Q133" s="2"/>
      <c r="R133" s="2"/>
      <c r="S133" s="2"/>
      <c r="T133" s="2"/>
      <c r="U133" s="2"/>
    </row>
    <row r="134" spans="1:21" ht="15.75" customHeight="1" thickBot="1" x14ac:dyDescent="0.3">
      <c r="A134" s="155" t="s">
        <v>189</v>
      </c>
      <c r="B134" s="261" t="s">
        <v>190</v>
      </c>
      <c r="C134" s="262"/>
      <c r="D134" s="262"/>
      <c r="E134" s="262"/>
      <c r="F134" s="262"/>
      <c r="G134" s="262"/>
      <c r="H134" s="262"/>
      <c r="J134" s="28"/>
      <c r="K134" s="40" t="s">
        <v>76</v>
      </c>
      <c r="L134" s="40"/>
      <c r="M134" s="1"/>
    </row>
    <row r="135" spans="1:21" ht="15" x14ac:dyDescent="0.25">
      <c r="A135" s="129" t="s">
        <v>88</v>
      </c>
      <c r="B135" s="7" t="s">
        <v>107</v>
      </c>
      <c r="C135" s="7"/>
      <c r="D135" s="7"/>
      <c r="E135" s="7"/>
      <c r="F135" s="7"/>
      <c r="G135" s="7"/>
      <c r="H135" s="7"/>
      <c r="K135" s="40" t="s">
        <v>76</v>
      </c>
      <c r="L135" s="40"/>
      <c r="M135" s="1"/>
    </row>
    <row r="136" spans="1:21" ht="15" x14ac:dyDescent="0.25">
      <c r="A136" s="129"/>
      <c r="B136" s="27" t="str">
        <f>CONCATENATE($O$2&amp;": "&amp;VLOOKUP($B135,$N$3:$U$27,2,0))</f>
        <v>Font: Arial</v>
      </c>
      <c r="C136" s="27" t="str">
        <f>CONCATENATE($P$2&amp;": "&amp;VLOOKUP($B135,$N$3:$U$27,3,0))</f>
        <v>T-face: Underlined</v>
      </c>
      <c r="D136" s="27" t="str">
        <f>CONCATENATE($Q$2&amp;": "&amp;VLOOKUP($B135,$N$3:$U$27,4,0))</f>
        <v>Font size: 11</v>
      </c>
      <c r="E136" s="27" t="str">
        <f>CONCATENATE($R$2&amp;": "&amp;VLOOKUP($B135,$N$3:$U$27,5,0))</f>
        <v>Row height: 15</v>
      </c>
      <c r="F136" s="27" t="str">
        <f>CONCATENATE($S$2&amp;": "&amp;VLOOKUP($B135,$N$3:$U$27,6,0))</f>
        <v>Text col: Blue</v>
      </c>
      <c r="G136" s="27" t="str">
        <f>CONCATENATE($T$2&amp;": "&amp;VLOOKUP($B135,$N$3:$U$27,7,0))</f>
        <v>BG col: White</v>
      </c>
      <c r="H136" s="27" t="str">
        <f>CONCATENATE($U$2&amp;": "&amp;VLOOKUP($B135,$N$3:$U$27,8,0))</f>
        <v>Just: Left</v>
      </c>
      <c r="K136" s="40" t="s">
        <v>76</v>
      </c>
      <c r="L136" s="40"/>
      <c r="M136" s="1"/>
    </row>
    <row r="137" spans="1:21" ht="15" x14ac:dyDescent="0.25">
      <c r="A137" s="129" t="s">
        <v>100</v>
      </c>
      <c r="B137" s="161" t="s">
        <v>3</v>
      </c>
      <c r="C137" s="7"/>
      <c r="D137" s="7"/>
      <c r="E137" s="7"/>
      <c r="F137" s="7"/>
      <c r="G137" s="7"/>
      <c r="H137" s="7"/>
      <c r="K137" s="40" t="s">
        <v>76</v>
      </c>
      <c r="L137" s="40"/>
      <c r="M137" s="1"/>
      <c r="N137" s="29"/>
    </row>
    <row r="138" spans="1:21" s="6" customFormat="1" ht="15" x14ac:dyDescent="0.25">
      <c r="A138" s="129" t="s">
        <v>102</v>
      </c>
      <c r="B138" s="7" t="s">
        <v>191</v>
      </c>
      <c r="C138" s="7"/>
      <c r="D138" s="7"/>
      <c r="E138" s="7"/>
      <c r="F138" s="7"/>
      <c r="G138" s="7"/>
      <c r="H138" s="7"/>
      <c r="I138" s="39"/>
      <c r="J138" s="2"/>
      <c r="K138" s="40" t="s">
        <v>76</v>
      </c>
      <c r="L138" s="40"/>
      <c r="M138" s="1"/>
      <c r="N138" s="2"/>
      <c r="O138" s="2"/>
      <c r="P138" s="2"/>
      <c r="Q138" s="2"/>
      <c r="R138" s="2"/>
      <c r="S138" s="2"/>
      <c r="T138"/>
      <c r="U138"/>
    </row>
    <row r="139" spans="1:21" ht="15" x14ac:dyDescent="0.25">
      <c r="A139" s="130" t="s">
        <v>104</v>
      </c>
      <c r="B139" s="7" t="s">
        <v>192</v>
      </c>
      <c r="C139" s="7"/>
      <c r="D139" s="7"/>
      <c r="E139" s="7"/>
      <c r="F139" s="7"/>
      <c r="G139" s="7"/>
      <c r="H139" s="7"/>
      <c r="J139" s="6"/>
      <c r="K139" s="40" t="s">
        <v>76</v>
      </c>
      <c r="L139" s="40"/>
      <c r="M139" s="1"/>
      <c r="O139" s="29"/>
      <c r="P139" s="29"/>
      <c r="Q139" s="29"/>
      <c r="R139" s="29"/>
      <c r="S139" s="29"/>
    </row>
    <row r="140" spans="1:21" ht="15" x14ac:dyDescent="0.25">
      <c r="A140" s="130" t="s">
        <v>88</v>
      </c>
      <c r="B140" s="252" t="s">
        <v>107</v>
      </c>
      <c r="C140" s="252"/>
      <c r="D140" s="252"/>
      <c r="E140" s="252"/>
      <c r="F140" s="252"/>
      <c r="G140" s="252"/>
      <c r="H140" s="7"/>
      <c r="K140" s="40" t="s">
        <v>76</v>
      </c>
      <c r="L140" s="40"/>
      <c r="M140" s="1"/>
    </row>
    <row r="141" spans="1:21" ht="15" x14ac:dyDescent="0.25">
      <c r="A141" s="130" t="s">
        <v>110</v>
      </c>
      <c r="B141" s="7" t="s">
        <v>76</v>
      </c>
      <c r="C141" s="7"/>
      <c r="D141" s="7"/>
      <c r="E141" s="7"/>
      <c r="F141" s="7"/>
      <c r="G141" s="7"/>
      <c r="H141" s="7"/>
      <c r="K141" s="40" t="s">
        <v>76</v>
      </c>
      <c r="L141" s="40"/>
      <c r="M141" s="1"/>
    </row>
    <row r="142" spans="1:21" ht="15" x14ac:dyDescent="0.25">
      <c r="A142" s="130" t="s">
        <v>177</v>
      </c>
      <c r="B142" s="7" t="s">
        <v>76</v>
      </c>
      <c r="C142" s="7"/>
      <c r="D142" s="7"/>
      <c r="E142" s="7"/>
      <c r="F142" s="7"/>
      <c r="G142" s="7"/>
      <c r="H142" s="7"/>
      <c r="K142" s="40" t="s">
        <v>76</v>
      </c>
      <c r="L142" s="40"/>
      <c r="M142" s="1"/>
      <c r="N142" s="6"/>
    </row>
    <row r="143" spans="1:21" ht="15" x14ac:dyDescent="0.25">
      <c r="A143" s="130" t="s">
        <v>141</v>
      </c>
      <c r="B143" s="7" t="s">
        <v>76</v>
      </c>
      <c r="C143" s="7"/>
      <c r="D143" s="7"/>
      <c r="E143" s="7"/>
      <c r="F143" s="7"/>
      <c r="G143" s="7"/>
      <c r="H143" s="7"/>
      <c r="K143" s="40" t="s">
        <v>76</v>
      </c>
      <c r="L143" s="40"/>
      <c r="M143" s="1"/>
      <c r="T143" s="6"/>
      <c r="U143" s="6"/>
    </row>
    <row r="144" spans="1:21" ht="15" x14ac:dyDescent="0.25">
      <c r="A144" s="130" t="s">
        <v>143</v>
      </c>
      <c r="B144" s="7" t="s">
        <v>76</v>
      </c>
      <c r="C144" s="7"/>
      <c r="D144" s="7"/>
      <c r="E144" s="7"/>
      <c r="F144" s="7"/>
      <c r="G144" s="7"/>
      <c r="H144" s="7"/>
      <c r="K144" s="40" t="s">
        <v>76</v>
      </c>
      <c r="L144" s="40"/>
      <c r="M144" s="1"/>
      <c r="O144" s="6"/>
      <c r="P144" s="6"/>
      <c r="Q144" s="6"/>
      <c r="R144" s="6"/>
      <c r="S144" s="6"/>
    </row>
    <row r="145" spans="1:21" ht="30" x14ac:dyDescent="0.25">
      <c r="A145" s="128" t="s">
        <v>145</v>
      </c>
      <c r="B145" s="7" t="str">
        <f>IF(B135=$N$4,"Yes","No")</f>
        <v>No</v>
      </c>
      <c r="C145" s="7"/>
      <c r="D145" s="7"/>
      <c r="E145" s="7"/>
      <c r="F145" s="7"/>
      <c r="G145" s="7"/>
      <c r="H145" s="23"/>
      <c r="K145" s="40" t="s">
        <v>76</v>
      </c>
      <c r="L145" s="40"/>
      <c r="M145" s="1"/>
    </row>
    <row r="146" spans="1:21" ht="15" x14ac:dyDescent="0.25">
      <c r="A146" s="129" t="s">
        <v>121</v>
      </c>
      <c r="B146" s="252" t="s">
        <v>193</v>
      </c>
      <c r="C146" s="252"/>
      <c r="D146" s="252"/>
      <c r="E146" s="252"/>
      <c r="F146" s="252"/>
      <c r="G146" s="252"/>
      <c r="H146" s="7"/>
      <c r="K146" s="40" t="s">
        <v>76</v>
      </c>
      <c r="L146" s="40"/>
      <c r="M146" s="1"/>
    </row>
    <row r="147" spans="1:21" customFormat="1" ht="15.75" thickBot="1" x14ac:dyDescent="0.3">
      <c r="A147" s="148"/>
      <c r="B147" s="7"/>
      <c r="C147" s="7"/>
      <c r="D147" s="7"/>
      <c r="E147" s="7"/>
      <c r="F147" s="7"/>
      <c r="G147" s="7"/>
      <c r="H147" s="7"/>
      <c r="I147" s="38"/>
      <c r="J147" s="2"/>
      <c r="K147" s="40" t="s">
        <v>76</v>
      </c>
      <c r="L147" s="40"/>
      <c r="M147" s="1"/>
      <c r="N147" s="2"/>
      <c r="O147" s="2"/>
      <c r="P147" s="2"/>
      <c r="Q147" s="2"/>
      <c r="R147" s="2"/>
      <c r="S147" s="2"/>
      <c r="T147" s="2"/>
      <c r="U147" s="2"/>
    </row>
    <row r="148" spans="1:21" ht="15.75" customHeight="1" thickBot="1" x14ac:dyDescent="0.3">
      <c r="A148" s="155" t="s">
        <v>194</v>
      </c>
      <c r="B148" s="261" t="s">
        <v>190</v>
      </c>
      <c r="C148" s="262"/>
      <c r="D148" s="262"/>
      <c r="E148" s="262"/>
      <c r="F148" s="262"/>
      <c r="G148" s="262"/>
      <c r="H148" s="262"/>
      <c r="J148" s="28"/>
      <c r="K148" s="40" t="s">
        <v>76</v>
      </c>
      <c r="L148" s="40"/>
      <c r="M148" s="1"/>
    </row>
    <row r="149" spans="1:21" ht="15" x14ac:dyDescent="0.25">
      <c r="A149" s="129" t="s">
        <v>88</v>
      </c>
      <c r="B149" s="152" t="s">
        <v>107</v>
      </c>
      <c r="C149" s="7"/>
      <c r="D149" s="7"/>
      <c r="E149" s="7"/>
      <c r="F149" s="7"/>
      <c r="G149" s="7"/>
      <c r="H149" s="7"/>
      <c r="K149" s="40" t="s">
        <v>76</v>
      </c>
      <c r="L149" s="40"/>
      <c r="M149" s="1"/>
    </row>
    <row r="150" spans="1:21" ht="29.25" x14ac:dyDescent="0.25">
      <c r="A150" s="134"/>
      <c r="B150" s="25" t="str">
        <f>CONCATENATE($O$2&amp;": "&amp;VLOOKUP($B149,$N$3:$U$27,2,0))</f>
        <v>Font: Arial</v>
      </c>
      <c r="C150" s="25" t="str">
        <f>CONCATENATE($P$2&amp;": "&amp;VLOOKUP($B149,$N$3:$U$27,3,0))</f>
        <v>T-face: Underlined</v>
      </c>
      <c r="D150" s="25" t="str">
        <f>CONCATENATE($Q$2&amp;": "&amp;VLOOKUP($B149,$N$3:$U$27,4,0))</f>
        <v>Font size: 11</v>
      </c>
      <c r="E150" s="25" t="str">
        <f>CONCATENATE($R$2&amp;": "&amp;VLOOKUP($B149,$N$3:$U$27,5,0))</f>
        <v>Row height: 15</v>
      </c>
      <c r="F150" s="25" t="str">
        <f>CONCATENATE($S$2&amp;": "&amp;VLOOKUP($B149,$N$3:$U$27,6,0))</f>
        <v>Text col: Blue</v>
      </c>
      <c r="G150" s="25" t="str">
        <f>CONCATENATE($T$2&amp;": "&amp;VLOOKUP($B149,$N$3:$U$27,7,0))</f>
        <v>BG col: White</v>
      </c>
      <c r="H150" s="25" t="str">
        <f>CONCATENATE($U$2&amp;": "&amp;VLOOKUP($B149,$N$3:$U$27,8,0))</f>
        <v>Just: Left</v>
      </c>
      <c r="K150" s="40" t="s">
        <v>76</v>
      </c>
      <c r="L150" s="40"/>
      <c r="M150" s="1"/>
    </row>
    <row r="151" spans="1:21" ht="15" x14ac:dyDescent="0.25">
      <c r="A151" s="129" t="s">
        <v>100</v>
      </c>
      <c r="B151" s="7" t="s">
        <v>195</v>
      </c>
      <c r="C151" s="7"/>
      <c r="D151" s="7"/>
      <c r="E151" s="7"/>
      <c r="F151" s="7"/>
      <c r="G151" s="7"/>
      <c r="H151" s="7"/>
      <c r="K151" s="40" t="s">
        <v>76</v>
      </c>
      <c r="L151" s="40"/>
      <c r="M151" s="1"/>
      <c r="N151" s="29"/>
    </row>
    <row r="152" spans="1:21" ht="15" x14ac:dyDescent="0.25">
      <c r="A152" s="129" t="s">
        <v>102</v>
      </c>
      <c r="B152" s="124" t="s">
        <v>196</v>
      </c>
      <c r="C152" s="7"/>
      <c r="D152" s="7"/>
      <c r="E152" s="7"/>
      <c r="F152" s="7"/>
      <c r="G152" s="7"/>
      <c r="H152" s="7"/>
      <c r="K152" s="40" t="s">
        <v>76</v>
      </c>
      <c r="L152" s="40"/>
      <c r="M152" s="1"/>
      <c r="T152"/>
      <c r="U152"/>
    </row>
    <row r="153" spans="1:21" ht="15" x14ac:dyDescent="0.25">
      <c r="A153" s="130" t="s">
        <v>104</v>
      </c>
      <c r="B153" s="7" t="s">
        <v>182</v>
      </c>
      <c r="C153" s="7"/>
      <c r="D153" s="7"/>
      <c r="E153" s="7"/>
      <c r="F153" s="7"/>
      <c r="G153" s="7"/>
      <c r="H153" s="7"/>
      <c r="K153" s="40" t="s">
        <v>76</v>
      </c>
      <c r="L153" s="40"/>
      <c r="M153" s="1"/>
      <c r="O153" s="29"/>
      <c r="P153" s="29"/>
      <c r="Q153" s="29"/>
      <c r="R153" s="29"/>
      <c r="S153" s="29"/>
    </row>
    <row r="154" spans="1:21" ht="15" x14ac:dyDescent="0.25">
      <c r="A154" s="130" t="s">
        <v>88</v>
      </c>
      <c r="B154" s="252" t="s">
        <v>107</v>
      </c>
      <c r="C154" s="252"/>
      <c r="D154" s="252"/>
      <c r="E154" s="252"/>
      <c r="F154" s="252"/>
      <c r="G154" s="252"/>
      <c r="H154" s="7"/>
      <c r="K154" s="40" t="s">
        <v>76</v>
      </c>
      <c r="L154" s="40"/>
      <c r="M154" s="1"/>
    </row>
    <row r="155" spans="1:21" ht="15" x14ac:dyDescent="0.25">
      <c r="A155" s="130" t="s">
        <v>110</v>
      </c>
      <c r="B155" s="7" t="s">
        <v>76</v>
      </c>
      <c r="C155" s="7"/>
      <c r="D155" s="7"/>
      <c r="E155" s="7"/>
      <c r="F155" s="7"/>
      <c r="G155" s="7"/>
      <c r="H155" s="7"/>
      <c r="K155" s="40" t="s">
        <v>76</v>
      </c>
      <c r="L155" s="40"/>
      <c r="M155" s="1"/>
    </row>
    <row r="156" spans="1:21" ht="15" x14ac:dyDescent="0.25">
      <c r="A156" s="130" t="s">
        <v>177</v>
      </c>
      <c r="B156" s="7" t="s">
        <v>76</v>
      </c>
      <c r="C156" s="7"/>
      <c r="D156" s="7"/>
      <c r="E156" s="7"/>
      <c r="F156" s="7"/>
      <c r="G156" s="7"/>
      <c r="H156" s="7"/>
      <c r="K156" s="40" t="s">
        <v>76</v>
      </c>
      <c r="L156" s="40"/>
      <c r="M156" s="1"/>
    </row>
    <row r="157" spans="1:21" ht="15" x14ac:dyDescent="0.25">
      <c r="A157" s="130" t="s">
        <v>141</v>
      </c>
      <c r="B157" s="7" t="s">
        <v>76</v>
      </c>
      <c r="C157" s="7"/>
      <c r="D157" s="7"/>
      <c r="E157" s="7"/>
      <c r="F157" s="7"/>
      <c r="G157" s="7"/>
      <c r="H157" s="7"/>
      <c r="K157" s="40" t="s">
        <v>76</v>
      </c>
      <c r="L157" s="40"/>
      <c r="M157" s="1"/>
    </row>
    <row r="158" spans="1:21" ht="15" x14ac:dyDescent="0.25">
      <c r="A158" s="130" t="s">
        <v>143</v>
      </c>
      <c r="B158" s="7" t="s">
        <v>76</v>
      </c>
      <c r="C158" s="7"/>
      <c r="D158" s="7"/>
      <c r="E158" s="7"/>
      <c r="F158" s="7"/>
      <c r="G158" s="7"/>
      <c r="H158" s="7"/>
      <c r="K158" s="40" t="s">
        <v>76</v>
      </c>
      <c r="L158" s="40"/>
      <c r="M158" s="1"/>
    </row>
    <row r="159" spans="1:21" ht="30" x14ac:dyDescent="0.25">
      <c r="A159" s="128" t="s">
        <v>145</v>
      </c>
      <c r="B159" s="7" t="str">
        <f>IF(B149=$N$4,"Yes","No")</f>
        <v>No</v>
      </c>
      <c r="C159" s="7"/>
      <c r="D159" s="7"/>
      <c r="E159" s="7"/>
      <c r="F159" s="7"/>
      <c r="G159" s="7"/>
      <c r="H159" s="23"/>
      <c r="K159" s="40" t="s">
        <v>76</v>
      </c>
      <c r="L159" s="40"/>
      <c r="M159" s="1"/>
    </row>
    <row r="160" spans="1:21" ht="27.75" customHeight="1" x14ac:dyDescent="0.25">
      <c r="A160" s="129" t="s">
        <v>121</v>
      </c>
      <c r="B160" s="252" t="s">
        <v>197</v>
      </c>
      <c r="C160" s="252"/>
      <c r="D160" s="252"/>
      <c r="E160" s="252"/>
      <c r="F160" s="252"/>
      <c r="G160" s="252"/>
      <c r="H160" s="7"/>
      <c r="K160" s="40" t="s">
        <v>76</v>
      </c>
      <c r="L160" s="40"/>
      <c r="M160" s="1"/>
    </row>
    <row r="161" spans="1:21" customFormat="1" ht="15.75" thickBot="1" x14ac:dyDescent="0.3">
      <c r="A161" s="148"/>
      <c r="B161" s="7"/>
      <c r="C161" s="7"/>
      <c r="D161" s="7"/>
      <c r="E161" s="7"/>
      <c r="F161" s="7"/>
      <c r="G161" s="7"/>
      <c r="H161" s="7"/>
      <c r="I161" s="38"/>
      <c r="J161" s="2"/>
      <c r="K161" s="40" t="s">
        <v>76</v>
      </c>
      <c r="L161" s="40"/>
      <c r="M161" s="1"/>
      <c r="N161" s="2"/>
      <c r="O161" s="2"/>
      <c r="P161" s="2"/>
      <c r="Q161" s="2"/>
      <c r="R161" s="2"/>
      <c r="S161" s="2"/>
      <c r="T161" s="2"/>
      <c r="U161" s="2"/>
    </row>
    <row r="162" spans="1:21" ht="15.75" customHeight="1" thickBot="1" x14ac:dyDescent="0.3">
      <c r="A162" s="158" t="s">
        <v>198</v>
      </c>
      <c r="B162" s="262" t="s">
        <v>190</v>
      </c>
      <c r="C162" s="262"/>
      <c r="D162" s="262"/>
      <c r="E162" s="262"/>
      <c r="F162" s="262"/>
      <c r="G162" s="262"/>
      <c r="H162" s="262"/>
      <c r="J162" s="28"/>
      <c r="K162" s="40" t="s">
        <v>76</v>
      </c>
      <c r="L162" s="40"/>
      <c r="M162" s="1"/>
    </row>
    <row r="163" spans="1:21" ht="15" x14ac:dyDescent="0.25">
      <c r="A163" s="149" t="s">
        <v>88</v>
      </c>
      <c r="B163" s="7" t="s">
        <v>107</v>
      </c>
      <c r="C163" s="7"/>
      <c r="D163" s="7"/>
      <c r="E163" s="7"/>
      <c r="F163" s="7"/>
      <c r="G163" s="7"/>
      <c r="H163" s="7"/>
      <c r="K163" s="40" t="s">
        <v>76</v>
      </c>
      <c r="L163" s="40"/>
      <c r="M163" s="1"/>
    </row>
    <row r="164" spans="1:21" ht="29.25" x14ac:dyDescent="0.25">
      <c r="A164" s="134"/>
      <c r="B164" s="25" t="str">
        <f>CONCATENATE($O$2&amp;": "&amp;VLOOKUP($B163,$N$3:$U$27,2,0))</f>
        <v>Font: Arial</v>
      </c>
      <c r="C164" s="25" t="str">
        <f>CONCATENATE($P$2&amp;": "&amp;VLOOKUP($B163,$N$3:$U$27,3,0))</f>
        <v>T-face: Underlined</v>
      </c>
      <c r="D164" s="25" t="str">
        <f>CONCATENATE($Q$2&amp;": "&amp;VLOOKUP($B163,$N$3:$U$27,4,0))</f>
        <v>Font size: 11</v>
      </c>
      <c r="E164" s="25" t="str">
        <f>CONCATENATE($R$2&amp;": "&amp;VLOOKUP($B163,$N$3:$U$27,5,0))</f>
        <v>Row height: 15</v>
      </c>
      <c r="F164" s="25" t="str">
        <f>CONCATENATE($S$2&amp;": "&amp;VLOOKUP($B163,$N$3:$U$27,6,0))</f>
        <v>Text col: Blue</v>
      </c>
      <c r="G164" s="25" t="str">
        <f>CONCATENATE($T$2&amp;": "&amp;VLOOKUP($B163,$N$3:$U$27,7,0))</f>
        <v>BG col: White</v>
      </c>
      <c r="H164" s="25" t="str">
        <f>CONCATENATE($U$2&amp;": "&amp;VLOOKUP($B163,$N$3:$U$27,8,0))</f>
        <v>Just: Left</v>
      </c>
      <c r="K164" s="40" t="s">
        <v>76</v>
      </c>
      <c r="L164" s="40"/>
      <c r="M164" s="1"/>
    </row>
    <row r="165" spans="1:21" ht="15" x14ac:dyDescent="0.25">
      <c r="A165" s="129" t="s">
        <v>100</v>
      </c>
      <c r="B165" s="7" t="s">
        <v>199</v>
      </c>
      <c r="C165" s="7"/>
      <c r="D165" s="7"/>
      <c r="E165" s="7"/>
      <c r="F165" s="7"/>
      <c r="G165" s="7"/>
      <c r="H165" s="7"/>
      <c r="K165" s="40" t="s">
        <v>76</v>
      </c>
      <c r="L165" s="40"/>
      <c r="M165" s="1"/>
      <c r="N165" s="29"/>
    </row>
    <row r="166" spans="1:21" s="6" customFormat="1" ht="15" x14ac:dyDescent="0.25">
      <c r="A166" s="129" t="s">
        <v>102</v>
      </c>
      <c r="B166" s="124" t="s">
        <v>5</v>
      </c>
      <c r="C166" s="7"/>
      <c r="D166" s="7"/>
      <c r="E166" s="7"/>
      <c r="F166" s="7"/>
      <c r="G166" s="7"/>
      <c r="H166" s="7"/>
      <c r="I166" s="39"/>
      <c r="J166" s="2"/>
      <c r="K166" s="40" t="s">
        <v>76</v>
      </c>
      <c r="L166" s="40"/>
      <c r="M166" s="1"/>
      <c r="N166" s="2"/>
      <c r="O166" s="2"/>
      <c r="P166" s="2"/>
      <c r="Q166" s="2"/>
      <c r="R166" s="2"/>
      <c r="S166" s="2"/>
      <c r="T166"/>
      <c r="U166"/>
    </row>
    <row r="167" spans="1:21" ht="15" x14ac:dyDescent="0.25">
      <c r="A167" s="130" t="s">
        <v>104</v>
      </c>
      <c r="B167" s="7" t="s">
        <v>182</v>
      </c>
      <c r="C167" s="7"/>
      <c r="D167" s="7"/>
      <c r="E167" s="7"/>
      <c r="F167" s="7"/>
      <c r="G167" s="7"/>
      <c r="H167" s="7"/>
      <c r="J167" s="6"/>
      <c r="K167" s="40" t="s">
        <v>76</v>
      </c>
      <c r="L167" s="40"/>
      <c r="M167" s="1"/>
      <c r="O167" s="29"/>
      <c r="P167" s="29"/>
      <c r="Q167" s="29"/>
      <c r="R167" s="29"/>
      <c r="S167" s="29"/>
    </row>
    <row r="168" spans="1:21" ht="15" x14ac:dyDescent="0.25">
      <c r="A168" s="130" t="s">
        <v>88</v>
      </c>
      <c r="B168" s="252" t="s">
        <v>107</v>
      </c>
      <c r="C168" s="252"/>
      <c r="D168" s="252"/>
      <c r="E168" s="252"/>
      <c r="F168" s="252"/>
      <c r="G168" s="252"/>
      <c r="H168" s="7"/>
      <c r="K168" s="40" t="s">
        <v>76</v>
      </c>
      <c r="L168" s="40"/>
      <c r="M168" s="1"/>
    </row>
    <row r="169" spans="1:21" ht="15" x14ac:dyDescent="0.25">
      <c r="A169" s="130" t="s">
        <v>110</v>
      </c>
      <c r="B169" s="7" t="s">
        <v>76</v>
      </c>
      <c r="C169" s="7"/>
      <c r="D169" s="7"/>
      <c r="E169" s="7"/>
      <c r="F169" s="7"/>
      <c r="G169" s="7"/>
      <c r="H169" s="7"/>
      <c r="K169" s="40" t="s">
        <v>76</v>
      </c>
      <c r="L169" s="40"/>
      <c r="M169" s="1"/>
    </row>
    <row r="170" spans="1:21" ht="15" x14ac:dyDescent="0.25">
      <c r="A170" s="130" t="s">
        <v>177</v>
      </c>
      <c r="B170" s="7" t="s">
        <v>76</v>
      </c>
      <c r="C170" s="7"/>
      <c r="D170" s="7"/>
      <c r="E170" s="7"/>
      <c r="F170" s="7"/>
      <c r="G170" s="7"/>
      <c r="H170" s="7"/>
      <c r="K170" s="40" t="s">
        <v>76</v>
      </c>
      <c r="L170" s="40"/>
      <c r="M170" s="1"/>
      <c r="N170" s="6"/>
    </row>
    <row r="171" spans="1:21" ht="15" x14ac:dyDescent="0.25">
      <c r="A171" s="130" t="s">
        <v>141</v>
      </c>
      <c r="B171" s="7" t="s">
        <v>76</v>
      </c>
      <c r="C171" s="7"/>
      <c r="D171" s="7"/>
      <c r="E171" s="7"/>
      <c r="F171" s="7"/>
      <c r="G171" s="7"/>
      <c r="H171" s="7"/>
      <c r="K171" s="40" t="s">
        <v>76</v>
      </c>
      <c r="L171" s="40"/>
      <c r="M171" s="1"/>
      <c r="T171" s="6"/>
      <c r="U171" s="6"/>
    </row>
    <row r="172" spans="1:21" ht="15" x14ac:dyDescent="0.25">
      <c r="A172" s="130" t="s">
        <v>143</v>
      </c>
      <c r="B172" s="7" t="s">
        <v>76</v>
      </c>
      <c r="C172" s="7"/>
      <c r="D172" s="7"/>
      <c r="E172" s="7"/>
      <c r="F172" s="7"/>
      <c r="G172" s="7"/>
      <c r="H172" s="7"/>
      <c r="K172" s="40" t="s">
        <v>76</v>
      </c>
      <c r="L172" s="40"/>
      <c r="M172" s="1"/>
      <c r="O172" s="6"/>
      <c r="P172" s="6"/>
      <c r="Q172" s="6"/>
      <c r="R172" s="6"/>
      <c r="S172" s="6"/>
    </row>
    <row r="173" spans="1:21" ht="30" x14ac:dyDescent="0.25">
      <c r="A173" s="128" t="s">
        <v>145</v>
      </c>
      <c r="B173" s="7" t="str">
        <f>IF(B163=$N$4,"Yes","No")</f>
        <v>No</v>
      </c>
      <c r="C173" s="7"/>
      <c r="D173" s="7"/>
      <c r="E173" s="7"/>
      <c r="F173" s="7"/>
      <c r="G173" s="7"/>
      <c r="H173" s="23"/>
      <c r="K173" s="40" t="s">
        <v>76</v>
      </c>
      <c r="L173" s="40"/>
      <c r="M173" s="1"/>
    </row>
    <row r="174" spans="1:21" ht="25.5" customHeight="1" x14ac:dyDescent="0.25">
      <c r="A174" s="129" t="s">
        <v>121</v>
      </c>
      <c r="B174" s="252" t="s">
        <v>200</v>
      </c>
      <c r="C174" s="252"/>
      <c r="D174" s="252"/>
      <c r="E174" s="252"/>
      <c r="F174" s="252"/>
      <c r="G174" s="252"/>
      <c r="H174" s="7"/>
      <c r="K174" s="40" t="s">
        <v>76</v>
      </c>
      <c r="L174" s="40"/>
      <c r="M174" s="1"/>
    </row>
    <row r="175" spans="1:21" customFormat="1" ht="15.75" thickBot="1" x14ac:dyDescent="0.3">
      <c r="A175" s="148"/>
      <c r="B175" s="152"/>
      <c r="C175" s="7"/>
      <c r="D175" s="7"/>
      <c r="E175" s="7"/>
      <c r="F175" s="7"/>
      <c r="G175" s="7"/>
      <c r="H175" s="7"/>
      <c r="I175" s="38"/>
      <c r="J175" s="2"/>
      <c r="K175" s="40" t="s">
        <v>76</v>
      </c>
      <c r="L175" s="40"/>
      <c r="M175" s="1"/>
      <c r="N175" s="2"/>
      <c r="O175" s="2"/>
      <c r="P175" s="2"/>
      <c r="Q175" s="2"/>
      <c r="R175" s="2"/>
      <c r="S175" s="2"/>
      <c r="T175" s="2"/>
      <c r="U175" s="2"/>
    </row>
    <row r="176" spans="1:21" ht="15.75" customHeight="1" thickBot="1" x14ac:dyDescent="0.3">
      <c r="A176" s="158" t="s">
        <v>201</v>
      </c>
      <c r="B176" s="262" t="s">
        <v>190</v>
      </c>
      <c r="C176" s="262"/>
      <c r="D176" s="262"/>
      <c r="E176" s="262"/>
      <c r="F176" s="262"/>
      <c r="G176" s="262"/>
      <c r="H176" s="262"/>
      <c r="J176" s="28"/>
      <c r="K176" s="40" t="s">
        <v>76</v>
      </c>
      <c r="L176" s="40"/>
      <c r="M176" s="1"/>
    </row>
    <row r="177" spans="1:21" ht="15" x14ac:dyDescent="0.25">
      <c r="A177" s="149" t="s">
        <v>88</v>
      </c>
      <c r="B177" s="7" t="s">
        <v>107</v>
      </c>
      <c r="C177" s="7"/>
      <c r="D177" s="7"/>
      <c r="E177" s="7"/>
      <c r="F177" s="7"/>
      <c r="G177" s="7"/>
      <c r="H177" s="7"/>
      <c r="K177" s="40" t="s">
        <v>76</v>
      </c>
      <c r="L177" s="40"/>
      <c r="M177" s="1"/>
    </row>
    <row r="178" spans="1:21" ht="29.25" x14ac:dyDescent="0.25">
      <c r="A178" s="134"/>
      <c r="B178" s="25" t="str">
        <f>CONCATENATE($O$2&amp;": "&amp;VLOOKUP($B177,$N$3:$U$27,2,0))</f>
        <v>Font: Arial</v>
      </c>
      <c r="C178" s="25" t="str">
        <f>CONCATENATE($P$2&amp;": "&amp;VLOOKUP($B177,$N$3:$U$27,3,0))</f>
        <v>T-face: Underlined</v>
      </c>
      <c r="D178" s="25" t="str">
        <f>CONCATENATE($Q$2&amp;": "&amp;VLOOKUP($B177,$N$3:$U$27,4,0))</f>
        <v>Font size: 11</v>
      </c>
      <c r="E178" s="25" t="str">
        <f>CONCATENATE($R$2&amp;": "&amp;VLOOKUP($B177,$N$3:$U$27,5,0))</f>
        <v>Row height: 15</v>
      </c>
      <c r="F178" s="25" t="str">
        <f>CONCATENATE($S$2&amp;": "&amp;VLOOKUP($B177,$N$3:$U$27,6,0))</f>
        <v>Text col: Blue</v>
      </c>
      <c r="G178" s="25" t="str">
        <f>CONCATENATE($T$2&amp;": "&amp;VLOOKUP($B177,$N$3:$U$27,7,0))</f>
        <v>BG col: White</v>
      </c>
      <c r="H178" s="25" t="str">
        <f>CONCATENATE($U$2&amp;": "&amp;VLOOKUP($B177,$N$3:$U$27,8,0))</f>
        <v>Just: Left</v>
      </c>
      <c r="K178" s="40" t="s">
        <v>76</v>
      </c>
      <c r="L178" s="40"/>
      <c r="M178" s="1"/>
    </row>
    <row r="179" spans="1:21" ht="15" x14ac:dyDescent="0.25">
      <c r="A179" s="129" t="s">
        <v>100</v>
      </c>
      <c r="B179" s="7" t="s">
        <v>202</v>
      </c>
      <c r="C179" s="7"/>
      <c r="D179" s="7"/>
      <c r="E179" s="7"/>
      <c r="F179" s="7"/>
      <c r="G179" s="7"/>
      <c r="H179" s="7"/>
      <c r="K179" s="40" t="s">
        <v>76</v>
      </c>
      <c r="L179" s="40"/>
      <c r="M179" s="1"/>
      <c r="N179" s="29"/>
    </row>
    <row r="180" spans="1:21" ht="15" x14ac:dyDescent="0.25">
      <c r="A180" s="129" t="s">
        <v>102</v>
      </c>
      <c r="B180" s="124" t="s">
        <v>6</v>
      </c>
      <c r="C180" s="7"/>
      <c r="D180" s="7"/>
      <c r="E180" s="7"/>
      <c r="F180" s="7"/>
      <c r="G180" s="7"/>
      <c r="H180" s="7"/>
      <c r="K180" s="40" t="s">
        <v>76</v>
      </c>
      <c r="L180" s="40"/>
      <c r="M180" s="1"/>
      <c r="T180"/>
      <c r="U180"/>
    </row>
    <row r="181" spans="1:21" ht="15" x14ac:dyDescent="0.25">
      <c r="A181" s="130" t="s">
        <v>104</v>
      </c>
      <c r="B181" s="7" t="s">
        <v>182</v>
      </c>
      <c r="C181" s="7"/>
      <c r="D181" s="7"/>
      <c r="E181" s="7"/>
      <c r="F181" s="7"/>
      <c r="G181" s="7"/>
      <c r="H181" s="7"/>
      <c r="K181" s="40" t="s">
        <v>76</v>
      </c>
      <c r="L181" s="40"/>
      <c r="M181" s="1"/>
      <c r="O181" s="29"/>
      <c r="P181" s="29"/>
      <c r="Q181" s="29"/>
      <c r="R181" s="29"/>
      <c r="S181" s="29"/>
    </row>
    <row r="182" spans="1:21" ht="15" x14ac:dyDescent="0.25">
      <c r="A182" s="130" t="s">
        <v>88</v>
      </c>
      <c r="B182" s="252" t="s">
        <v>107</v>
      </c>
      <c r="C182" s="252"/>
      <c r="D182" s="252"/>
      <c r="E182" s="252"/>
      <c r="F182" s="252"/>
      <c r="G182" s="252"/>
      <c r="H182" s="7"/>
      <c r="K182" s="40" t="s">
        <v>76</v>
      </c>
      <c r="L182" s="40"/>
      <c r="M182" s="1"/>
    </row>
    <row r="183" spans="1:21" ht="15" x14ac:dyDescent="0.25">
      <c r="A183" s="130" t="s">
        <v>110</v>
      </c>
      <c r="B183" s="7" t="s">
        <v>76</v>
      </c>
      <c r="C183" s="7"/>
      <c r="D183" s="7"/>
      <c r="E183" s="7"/>
      <c r="F183" s="7"/>
      <c r="G183" s="7"/>
      <c r="H183" s="7"/>
      <c r="K183" s="40" t="s">
        <v>76</v>
      </c>
      <c r="L183" s="40"/>
      <c r="M183" s="1"/>
    </row>
    <row r="184" spans="1:21" ht="15" x14ac:dyDescent="0.25">
      <c r="A184" s="130" t="s">
        <v>177</v>
      </c>
      <c r="B184" s="7" t="s">
        <v>76</v>
      </c>
      <c r="C184" s="7"/>
      <c r="D184" s="7"/>
      <c r="E184" s="7"/>
      <c r="F184" s="7"/>
      <c r="G184" s="7"/>
      <c r="H184" s="7"/>
      <c r="K184" s="40" t="s">
        <v>76</v>
      </c>
      <c r="L184" s="40"/>
      <c r="M184" s="1"/>
    </row>
    <row r="185" spans="1:21" ht="15" x14ac:dyDescent="0.25">
      <c r="A185" s="130" t="s">
        <v>141</v>
      </c>
      <c r="B185" s="7" t="s">
        <v>76</v>
      </c>
      <c r="C185" s="7"/>
      <c r="D185" s="7"/>
      <c r="E185" s="7"/>
      <c r="F185" s="7"/>
      <c r="G185" s="7"/>
      <c r="H185" s="7"/>
      <c r="K185" s="40" t="s">
        <v>76</v>
      </c>
      <c r="L185" s="40"/>
      <c r="M185" s="1"/>
    </row>
    <row r="186" spans="1:21" ht="15" x14ac:dyDescent="0.25">
      <c r="A186" s="130" t="s">
        <v>143</v>
      </c>
      <c r="B186" s="7" t="s">
        <v>76</v>
      </c>
      <c r="C186" s="7"/>
      <c r="D186" s="7"/>
      <c r="E186" s="7"/>
      <c r="F186" s="7"/>
      <c r="G186" s="7"/>
      <c r="H186" s="7"/>
      <c r="K186" s="40" t="s">
        <v>76</v>
      </c>
      <c r="L186" s="40"/>
      <c r="M186" s="1"/>
    </row>
    <row r="187" spans="1:21" ht="30" x14ac:dyDescent="0.25">
      <c r="A187" s="128" t="s">
        <v>145</v>
      </c>
      <c r="B187" s="7" t="str">
        <f>IF(B177=$N$4,"Yes","No")</f>
        <v>No</v>
      </c>
      <c r="C187" s="7"/>
      <c r="D187" s="7"/>
      <c r="E187" s="7"/>
      <c r="F187" s="7"/>
      <c r="G187" s="7"/>
      <c r="H187" s="23"/>
      <c r="K187" s="40" t="s">
        <v>76</v>
      </c>
      <c r="L187" s="40"/>
      <c r="M187" s="1"/>
    </row>
    <row r="188" spans="1:21" ht="27" customHeight="1" x14ac:dyDescent="0.25">
      <c r="A188" s="129" t="s">
        <v>121</v>
      </c>
      <c r="B188" s="252" t="s">
        <v>203</v>
      </c>
      <c r="C188" s="252"/>
      <c r="D188" s="252"/>
      <c r="E188" s="252"/>
      <c r="F188" s="252"/>
      <c r="G188" s="252"/>
      <c r="H188" s="7"/>
      <c r="K188" s="40" t="s">
        <v>76</v>
      </c>
      <c r="L188" s="40"/>
      <c r="M188" s="1"/>
    </row>
    <row r="189" spans="1:21" customFormat="1" ht="15.75" thickBot="1" x14ac:dyDescent="0.3">
      <c r="A189" s="148"/>
      <c r="B189" s="7"/>
      <c r="C189" s="7"/>
      <c r="D189" s="7"/>
      <c r="E189" s="7"/>
      <c r="F189" s="7"/>
      <c r="G189" s="7"/>
      <c r="H189" s="7"/>
      <c r="I189" s="38"/>
      <c r="J189" s="2"/>
      <c r="K189" s="40" t="s">
        <v>76</v>
      </c>
      <c r="L189" s="40"/>
      <c r="M189" s="1"/>
      <c r="N189" s="2"/>
      <c r="O189" s="2"/>
      <c r="P189" s="2"/>
      <c r="Q189" s="2"/>
      <c r="R189" s="2"/>
      <c r="S189" s="2"/>
      <c r="T189" s="2"/>
      <c r="U189" s="2"/>
    </row>
    <row r="190" spans="1:21" ht="15.75" customHeight="1" thickBot="1" x14ac:dyDescent="0.3">
      <c r="A190" s="158" t="s">
        <v>204</v>
      </c>
      <c r="B190" s="262" t="s">
        <v>205</v>
      </c>
      <c r="C190" s="262"/>
      <c r="D190" s="262"/>
      <c r="E190" s="262"/>
      <c r="F190" s="262"/>
      <c r="G190" s="262"/>
      <c r="H190" s="262"/>
      <c r="J190" s="28"/>
      <c r="K190" s="40" t="s">
        <v>151</v>
      </c>
      <c r="L190" s="40"/>
      <c r="M190" s="1"/>
    </row>
    <row r="191" spans="1:21" ht="15" x14ac:dyDescent="0.25">
      <c r="A191" s="129" t="s">
        <v>88</v>
      </c>
      <c r="B191" s="7" t="s">
        <v>131</v>
      </c>
      <c r="C191" s="7"/>
      <c r="D191" s="7"/>
      <c r="E191" s="7"/>
      <c r="F191" s="7"/>
      <c r="G191" s="7"/>
      <c r="H191" s="7"/>
      <c r="K191" s="40" t="s">
        <v>76</v>
      </c>
      <c r="L191" s="40"/>
      <c r="M191" s="1"/>
    </row>
    <row r="192" spans="1:21" ht="15" x14ac:dyDescent="0.25">
      <c r="A192" s="134"/>
      <c r="B192" s="25" t="str">
        <f>CONCATENATE($O$2&amp;": "&amp;VLOOKUP($B191,$N$3:$U$27,2,0))</f>
        <v>Font: Arial</v>
      </c>
      <c r="C192" s="25" t="str">
        <f>CONCATENATE($P$2&amp;": "&amp;VLOOKUP($B191,$N$3:$U$27,3,0))</f>
        <v>T-face: Bold</v>
      </c>
      <c r="D192" s="25" t="str">
        <f>CONCATENATE($Q$2&amp;": "&amp;VLOOKUP($B191,$N$3:$U$27,4,0))</f>
        <v>Font size: 16</v>
      </c>
      <c r="E192" s="25" t="str">
        <f>CONCATENATE($R$2&amp;": "&amp;VLOOKUP($B191,$N$3:$U$27,5,0))</f>
        <v>Row height: 40</v>
      </c>
      <c r="F192" s="25" t="str">
        <f>CONCATENATE($S$2&amp;": "&amp;VLOOKUP($B191,$N$3:$U$27,6,0))</f>
        <v>Text col: Blue</v>
      </c>
      <c r="G192" s="25" t="str">
        <f>CONCATENATE($T$2&amp;": "&amp;VLOOKUP($B191,$N$3:$U$27,7,0))</f>
        <v>BG col: White</v>
      </c>
      <c r="H192" s="25" t="str">
        <f>CONCATENATE($U$2&amp;": "&amp;VLOOKUP($B191,$N$3:$U$27,8,0))</f>
        <v>Just: Left</v>
      </c>
      <c r="K192" s="40" t="s">
        <v>76</v>
      </c>
      <c r="L192" s="40"/>
      <c r="M192" s="1"/>
    </row>
    <row r="193" spans="1:21" ht="15" x14ac:dyDescent="0.25">
      <c r="A193" s="134" t="s">
        <v>100</v>
      </c>
      <c r="B193" s="7" t="s">
        <v>206</v>
      </c>
      <c r="C193" s="7"/>
      <c r="D193" s="7"/>
      <c r="E193" s="7"/>
      <c r="F193" s="7"/>
      <c r="G193" s="7"/>
      <c r="H193" s="7"/>
      <c r="K193" s="40" t="s">
        <v>151</v>
      </c>
      <c r="L193" s="40"/>
      <c r="M193" s="1"/>
      <c r="N193" s="29"/>
    </row>
    <row r="194" spans="1:21" s="6" customFormat="1" ht="15" x14ac:dyDescent="0.25">
      <c r="A194" s="129" t="s">
        <v>102</v>
      </c>
      <c r="B194" s="31" t="s">
        <v>207</v>
      </c>
      <c r="C194" s="31"/>
      <c r="D194" s="31"/>
      <c r="E194" s="31"/>
      <c r="F194" s="31"/>
      <c r="G194" s="31"/>
      <c r="H194" s="7"/>
      <c r="I194" s="39"/>
      <c r="J194" s="2"/>
      <c r="K194" s="40" t="s">
        <v>76</v>
      </c>
      <c r="L194" s="40"/>
      <c r="M194" s="1"/>
      <c r="N194" s="2"/>
      <c r="O194" s="2"/>
      <c r="P194" s="2"/>
      <c r="Q194" s="2"/>
      <c r="R194" s="2"/>
      <c r="S194" s="2"/>
      <c r="T194"/>
      <c r="U194"/>
    </row>
    <row r="195" spans="1:21" ht="15" x14ac:dyDescent="0.25">
      <c r="A195" s="130" t="s">
        <v>104</v>
      </c>
      <c r="B195" s="7" t="s">
        <v>182</v>
      </c>
      <c r="C195" s="7"/>
      <c r="D195" s="7"/>
      <c r="E195" s="7"/>
      <c r="F195" s="7"/>
      <c r="G195" s="7"/>
      <c r="H195" s="7"/>
      <c r="J195" s="6"/>
      <c r="K195" s="40" t="s">
        <v>76</v>
      </c>
      <c r="L195" s="40"/>
      <c r="M195" s="1"/>
      <c r="O195" s="29"/>
      <c r="P195" s="29"/>
      <c r="Q195" s="29"/>
      <c r="R195" s="29"/>
      <c r="S195" s="29"/>
    </row>
    <row r="196" spans="1:21" ht="15" x14ac:dyDescent="0.25">
      <c r="A196" s="130" t="s">
        <v>88</v>
      </c>
      <c r="B196" s="252" t="s">
        <v>164</v>
      </c>
      <c r="C196" s="252"/>
      <c r="D196" s="252"/>
      <c r="E196" s="252"/>
      <c r="F196" s="252"/>
      <c r="G196" s="252"/>
      <c r="H196" s="7"/>
      <c r="K196" s="40" t="s">
        <v>151</v>
      </c>
      <c r="L196" s="40"/>
      <c r="M196" s="1"/>
    </row>
    <row r="197" spans="1:21" ht="15" x14ac:dyDescent="0.25">
      <c r="A197" s="130" t="s">
        <v>110</v>
      </c>
      <c r="B197" s="7" t="s">
        <v>76</v>
      </c>
      <c r="C197" s="7"/>
      <c r="D197" s="7"/>
      <c r="E197" s="7"/>
      <c r="F197" s="7"/>
      <c r="G197" s="7"/>
      <c r="H197" s="7"/>
      <c r="K197" s="40" t="s">
        <v>76</v>
      </c>
      <c r="L197" s="40"/>
      <c r="M197" s="1"/>
    </row>
    <row r="198" spans="1:21" ht="15" x14ac:dyDescent="0.25">
      <c r="A198" s="130" t="s">
        <v>177</v>
      </c>
      <c r="B198" s="7" t="s">
        <v>76</v>
      </c>
      <c r="C198" s="7"/>
      <c r="D198" s="7"/>
      <c r="E198" s="7"/>
      <c r="F198" s="7"/>
      <c r="G198" s="7"/>
      <c r="H198" s="7"/>
      <c r="K198" s="40" t="s">
        <v>76</v>
      </c>
      <c r="L198" s="40"/>
      <c r="M198" s="1"/>
      <c r="N198" s="6"/>
    </row>
    <row r="199" spans="1:21" ht="15" x14ac:dyDescent="0.25">
      <c r="A199" s="130" t="s">
        <v>141</v>
      </c>
      <c r="B199" s="7" t="s">
        <v>76</v>
      </c>
      <c r="C199" s="7"/>
      <c r="D199" s="7"/>
      <c r="E199" s="7"/>
      <c r="F199" s="7"/>
      <c r="G199" s="7"/>
      <c r="H199" s="7"/>
      <c r="K199" s="40" t="s">
        <v>76</v>
      </c>
      <c r="L199" s="40"/>
      <c r="M199" s="1"/>
      <c r="T199" s="6"/>
      <c r="U199" s="6"/>
    </row>
    <row r="200" spans="1:21" ht="15" x14ac:dyDescent="0.25">
      <c r="A200" s="130" t="s">
        <v>143</v>
      </c>
      <c r="B200" s="7" t="s">
        <v>76</v>
      </c>
      <c r="C200" s="7"/>
      <c r="D200" s="7"/>
      <c r="E200" s="7"/>
      <c r="F200" s="7"/>
      <c r="G200" s="7"/>
      <c r="H200" s="7"/>
      <c r="K200" s="40" t="s">
        <v>76</v>
      </c>
      <c r="L200" s="40"/>
      <c r="M200" s="1"/>
      <c r="O200" s="6"/>
      <c r="P200" s="6"/>
      <c r="Q200" s="6"/>
      <c r="R200" s="6"/>
      <c r="S200" s="6"/>
    </row>
    <row r="201" spans="1:21" ht="30" x14ac:dyDescent="0.25">
      <c r="A201" s="128" t="s">
        <v>145</v>
      </c>
      <c r="B201" s="7" t="str">
        <f>IF(B191=$N$4,"Yes","No")</f>
        <v>No</v>
      </c>
      <c r="C201" s="7"/>
      <c r="D201" s="7"/>
      <c r="E201" s="7"/>
      <c r="F201" s="7"/>
      <c r="G201" s="7"/>
      <c r="H201" s="23"/>
      <c r="K201" s="40" t="s">
        <v>76</v>
      </c>
      <c r="L201" s="40"/>
      <c r="M201" s="1"/>
    </row>
    <row r="202" spans="1:21" ht="15" x14ac:dyDescent="0.25">
      <c r="A202" s="129" t="s">
        <v>121</v>
      </c>
      <c r="B202" s="252" t="s">
        <v>178</v>
      </c>
      <c r="C202" s="252"/>
      <c r="D202" s="252"/>
      <c r="E202" s="252"/>
      <c r="F202" s="252"/>
      <c r="G202" s="252"/>
      <c r="H202" s="7"/>
      <c r="K202" s="40" t="s">
        <v>76</v>
      </c>
      <c r="L202" s="40"/>
      <c r="M202" s="1"/>
    </row>
    <row r="203" spans="1:21" customFormat="1" ht="15.75" thickBot="1" x14ac:dyDescent="0.3">
      <c r="A203" s="148"/>
      <c r="B203" s="7"/>
      <c r="C203" s="7"/>
      <c r="D203" s="7"/>
      <c r="E203" s="7"/>
      <c r="F203" s="7"/>
      <c r="G203" s="7"/>
      <c r="H203" s="7"/>
      <c r="I203" s="38"/>
      <c r="J203" s="2"/>
      <c r="K203" s="40" t="s">
        <v>76</v>
      </c>
      <c r="L203" s="40"/>
      <c r="M203" s="1"/>
      <c r="N203" s="2"/>
      <c r="O203" s="2"/>
      <c r="P203" s="2"/>
      <c r="Q203" s="2"/>
      <c r="R203" s="2"/>
      <c r="S203" s="2"/>
      <c r="T203" s="2"/>
      <c r="U203" s="2"/>
    </row>
    <row r="204" spans="1:21" ht="15.75" customHeight="1" thickBot="1" x14ac:dyDescent="0.3">
      <c r="A204" s="156" t="s">
        <v>208</v>
      </c>
      <c r="B204" s="262" t="s">
        <v>209</v>
      </c>
      <c r="C204" s="262"/>
      <c r="D204" s="262"/>
      <c r="E204" s="262"/>
      <c r="F204" s="262"/>
      <c r="G204" s="262"/>
      <c r="H204" s="262"/>
      <c r="J204" s="28"/>
      <c r="K204" s="40" t="s">
        <v>151</v>
      </c>
      <c r="L204" s="40"/>
      <c r="M204" s="1"/>
    </row>
    <row r="205" spans="1:21" ht="15" x14ac:dyDescent="0.25">
      <c r="A205" s="129" t="s">
        <v>88</v>
      </c>
      <c r="B205" s="152" t="s">
        <v>111</v>
      </c>
      <c r="C205" s="7"/>
      <c r="D205" s="7"/>
      <c r="E205" s="7"/>
      <c r="F205" s="7"/>
      <c r="G205" s="7"/>
      <c r="H205" s="7"/>
      <c r="K205" s="40" t="s">
        <v>76</v>
      </c>
      <c r="L205" s="40"/>
      <c r="M205" s="1"/>
    </row>
    <row r="206" spans="1:21" ht="15" x14ac:dyDescent="0.25">
      <c r="A206" s="129"/>
      <c r="B206" s="27" t="str">
        <f>CONCATENATE($O$2&amp;": "&amp;VLOOKUP($B205,$N$3:$U$27,2,0))</f>
        <v>Font: Arial</v>
      </c>
      <c r="C206" s="27" t="str">
        <f>CONCATENATE($P$2&amp;": "&amp;VLOOKUP($B205,$N$3:$U$27,3,0))</f>
        <v>T-face: Normal</v>
      </c>
      <c r="D206" s="27" t="str">
        <f>CONCATENATE($Q$2&amp;": "&amp;VLOOKUP($B205,$N$3:$U$27,4,0))</f>
        <v>Font size: 11</v>
      </c>
      <c r="E206" s="27" t="str">
        <f>CONCATENATE($R$2&amp;": "&amp;VLOOKUP($B205,$N$3:$U$27,5,0))</f>
        <v>Row height: 25</v>
      </c>
      <c r="F206" s="27" t="str">
        <f>CONCATENATE($S$2&amp;": "&amp;VLOOKUP($B205,$N$3:$U$27,6,0))</f>
        <v>Text col: Black</v>
      </c>
      <c r="G206" s="27" t="str">
        <f>CONCATENATE($T$2&amp;": "&amp;VLOOKUP($B205,$N$3:$U$27,7,0))</f>
        <v>BG col: White</v>
      </c>
      <c r="H206" s="27" t="str">
        <f>CONCATENATE($U$2&amp;": "&amp;VLOOKUP($B205,$N$3:$U$27,8,0))</f>
        <v>Just: Left</v>
      </c>
      <c r="K206" s="40" t="s">
        <v>76</v>
      </c>
      <c r="L206" s="40"/>
      <c r="M206" s="1"/>
    </row>
    <row r="207" spans="1:21" ht="15" x14ac:dyDescent="0.25">
      <c r="A207" s="134" t="s">
        <v>173</v>
      </c>
      <c r="B207" s="265" t="str">
        <f>CONCATENATE("You may be entitled to reduce the assessed amount of the discounts received under taxed-upfront schemes by up to $"&amp;TEXT('Reference module'!$B$737,"#,#")&amp;" where:")</f>
        <v>You may be entitled to reduce the assessed amount of the discounts received under taxed-upfront schemes by up to $1,000 where:</v>
      </c>
      <c r="C207" s="265"/>
      <c r="D207" s="265"/>
      <c r="E207" s="265"/>
      <c r="F207" s="265"/>
      <c r="G207" s="265"/>
      <c r="H207" s="7"/>
      <c r="K207" s="40" t="s">
        <v>151</v>
      </c>
      <c r="L207" s="40"/>
      <c r="M207" s="1"/>
      <c r="N207" s="29"/>
    </row>
    <row r="208" spans="1:21" s="6" customFormat="1" ht="15" x14ac:dyDescent="0.25">
      <c r="A208" s="129" t="s">
        <v>102</v>
      </c>
      <c r="B208" s="7"/>
      <c r="C208" s="7"/>
      <c r="D208" s="7"/>
      <c r="E208" s="7"/>
      <c r="F208" s="7"/>
      <c r="G208" s="7"/>
      <c r="H208" s="7"/>
      <c r="I208" s="39"/>
      <c r="J208" s="2"/>
      <c r="K208" s="40" t="s">
        <v>76</v>
      </c>
      <c r="L208" s="40"/>
      <c r="M208" s="1"/>
      <c r="N208" s="2"/>
      <c r="O208" s="2"/>
      <c r="P208" s="2"/>
      <c r="Q208" s="2"/>
      <c r="R208" s="2"/>
      <c r="S208" s="2"/>
      <c r="T208"/>
      <c r="U208"/>
    </row>
    <row r="209" spans="1:21" ht="15" x14ac:dyDescent="0.25">
      <c r="A209" s="130" t="s">
        <v>104</v>
      </c>
      <c r="B209" s="7" t="s">
        <v>210</v>
      </c>
      <c r="C209" s="7"/>
      <c r="D209" s="7"/>
      <c r="E209" s="7"/>
      <c r="F209" s="7"/>
      <c r="G209" s="7"/>
      <c r="H209" s="7"/>
      <c r="J209" s="6"/>
      <c r="K209" s="40" t="s">
        <v>76</v>
      </c>
      <c r="L209" s="40"/>
      <c r="M209" s="1"/>
      <c r="O209" s="29"/>
      <c r="P209" s="29"/>
      <c r="Q209" s="29"/>
      <c r="R209" s="29"/>
      <c r="S209" s="29"/>
    </row>
    <row r="210" spans="1:21" ht="15" x14ac:dyDescent="0.25">
      <c r="A210" s="130" t="s">
        <v>88</v>
      </c>
      <c r="B210" s="252" t="s">
        <v>164</v>
      </c>
      <c r="C210" s="252"/>
      <c r="D210" s="252"/>
      <c r="E210" s="252"/>
      <c r="F210" s="252"/>
      <c r="G210" s="252"/>
      <c r="H210" s="7"/>
      <c r="K210" s="40" t="s">
        <v>76</v>
      </c>
      <c r="L210" s="40"/>
      <c r="M210" s="1"/>
    </row>
    <row r="211" spans="1:21" ht="15" x14ac:dyDescent="0.25">
      <c r="A211" s="130" t="s">
        <v>110</v>
      </c>
      <c r="B211" s="7" t="s">
        <v>76</v>
      </c>
      <c r="C211" s="7"/>
      <c r="D211" s="7"/>
      <c r="E211" s="7"/>
      <c r="F211" s="7"/>
      <c r="G211" s="7"/>
      <c r="H211" s="7"/>
      <c r="K211" s="40" t="s">
        <v>76</v>
      </c>
      <c r="L211" s="40"/>
      <c r="M211" s="1"/>
    </row>
    <row r="212" spans="1:21" ht="15" x14ac:dyDescent="0.25">
      <c r="A212" s="130" t="s">
        <v>177</v>
      </c>
      <c r="B212" s="7" t="s">
        <v>76</v>
      </c>
      <c r="C212" s="7"/>
      <c r="D212" s="7"/>
      <c r="E212" s="7"/>
      <c r="F212" s="7"/>
      <c r="G212" s="7"/>
      <c r="H212" s="7"/>
      <c r="K212" s="40" t="s">
        <v>76</v>
      </c>
      <c r="L212" s="40"/>
      <c r="M212" s="1"/>
      <c r="N212" s="6"/>
    </row>
    <row r="213" spans="1:21" ht="15" x14ac:dyDescent="0.25">
      <c r="A213" s="130" t="s">
        <v>141</v>
      </c>
      <c r="B213" s="7" t="s">
        <v>76</v>
      </c>
      <c r="C213" s="7"/>
      <c r="D213" s="7"/>
      <c r="E213" s="7"/>
      <c r="F213" s="7"/>
      <c r="G213" s="7"/>
      <c r="H213" s="7"/>
      <c r="K213" s="40" t="s">
        <v>76</v>
      </c>
      <c r="L213" s="40"/>
      <c r="M213" s="1"/>
      <c r="T213" s="6"/>
      <c r="U213" s="6"/>
    </row>
    <row r="214" spans="1:21" ht="15" x14ac:dyDescent="0.25">
      <c r="A214" s="130" t="s">
        <v>143</v>
      </c>
      <c r="B214" s="7" t="s">
        <v>76</v>
      </c>
      <c r="C214" s="7"/>
      <c r="D214" s="7"/>
      <c r="E214" s="7"/>
      <c r="F214" s="7"/>
      <c r="G214" s="7"/>
      <c r="H214" s="7"/>
      <c r="K214" s="40" t="s">
        <v>76</v>
      </c>
      <c r="L214" s="40"/>
      <c r="M214" s="1"/>
      <c r="O214" s="6"/>
      <c r="P214" s="6"/>
      <c r="Q214" s="6"/>
      <c r="R214" s="6"/>
      <c r="S214" s="6"/>
    </row>
    <row r="215" spans="1:21" ht="30" x14ac:dyDescent="0.25">
      <c r="A215" s="128" t="s">
        <v>145</v>
      </c>
      <c r="B215" s="7" t="str">
        <f>IF(B205=$N$4,"Yes","No")</f>
        <v>No</v>
      </c>
      <c r="C215" s="7"/>
      <c r="D215" s="7"/>
      <c r="E215" s="7"/>
      <c r="F215" s="7"/>
      <c r="G215" s="7"/>
      <c r="H215" s="23"/>
      <c r="K215" s="40" t="s">
        <v>76</v>
      </c>
      <c r="L215" s="40"/>
      <c r="M215" s="1"/>
    </row>
    <row r="216" spans="1:21" ht="15" x14ac:dyDescent="0.25">
      <c r="A216" s="129" t="s">
        <v>121</v>
      </c>
      <c r="B216" s="252" t="s">
        <v>178</v>
      </c>
      <c r="C216" s="252"/>
      <c r="D216" s="252"/>
      <c r="E216" s="252"/>
      <c r="F216" s="252"/>
      <c r="G216" s="252"/>
      <c r="H216" s="7"/>
      <c r="K216" s="40" t="s">
        <v>76</v>
      </c>
      <c r="L216" s="40"/>
      <c r="M216" s="1"/>
    </row>
    <row r="217" spans="1:21" customFormat="1" ht="15.75" thickBot="1" x14ac:dyDescent="0.3">
      <c r="A217" s="148"/>
      <c r="B217" s="7"/>
      <c r="C217" s="7"/>
      <c r="D217" s="7"/>
      <c r="E217" s="7"/>
      <c r="F217" s="7"/>
      <c r="G217" s="7"/>
      <c r="H217" s="7"/>
      <c r="I217" s="38"/>
      <c r="J217" s="2"/>
      <c r="K217" s="40" t="s">
        <v>76</v>
      </c>
      <c r="L217" s="40"/>
      <c r="M217" s="1"/>
      <c r="N217" s="2"/>
      <c r="O217" s="2"/>
      <c r="P217" s="2"/>
      <c r="Q217" s="2"/>
      <c r="R217" s="2"/>
      <c r="S217" s="2"/>
      <c r="T217" s="2"/>
      <c r="U217" s="2"/>
    </row>
    <row r="218" spans="1:21" ht="15.75" customHeight="1" thickBot="1" x14ac:dyDescent="0.3">
      <c r="A218" s="158" t="s">
        <v>211</v>
      </c>
      <c r="B218" s="262" t="s">
        <v>209</v>
      </c>
      <c r="C218" s="262"/>
      <c r="D218" s="262"/>
      <c r="E218" s="262"/>
      <c r="F218" s="262"/>
      <c r="G218" s="262"/>
      <c r="H218" s="262"/>
      <c r="J218" s="28"/>
      <c r="K218" s="40" t="s">
        <v>151</v>
      </c>
      <c r="L218" s="40"/>
      <c r="M218" s="1"/>
    </row>
    <row r="219" spans="1:21" ht="15" x14ac:dyDescent="0.25">
      <c r="A219" s="129" t="s">
        <v>88</v>
      </c>
      <c r="B219" s="7" t="s">
        <v>118</v>
      </c>
      <c r="C219" s="7"/>
      <c r="D219" s="7"/>
      <c r="E219" s="7"/>
      <c r="F219" s="7"/>
      <c r="G219" s="7"/>
      <c r="H219" s="7"/>
      <c r="K219" s="40" t="s">
        <v>76</v>
      </c>
      <c r="L219" s="40"/>
      <c r="M219" s="1"/>
    </row>
    <row r="220" spans="1:21" ht="15" x14ac:dyDescent="0.25">
      <c r="A220" s="129"/>
      <c r="B220" s="27" t="str">
        <f>CONCATENATE($O$2&amp;": "&amp;VLOOKUP($B219,$N$3:$U$27,2,0))</f>
        <v>Font: Arial</v>
      </c>
      <c r="C220" s="27" t="str">
        <f>CONCATENATE($P$2&amp;": "&amp;VLOOKUP($B219,$N$3:$U$27,3,0))</f>
        <v>T-face: Normal</v>
      </c>
      <c r="D220" s="27" t="str">
        <f>CONCATENATE($Q$2&amp;": "&amp;VLOOKUP($B219,$N$3:$U$27,4,0))</f>
        <v>Font size: 11</v>
      </c>
      <c r="E220" s="27" t="str">
        <f>CONCATENATE($R$2&amp;": "&amp;VLOOKUP($B219,$N$3:$U$27,5,0))</f>
        <v>Row height: 15</v>
      </c>
      <c r="F220" s="27" t="str">
        <f>CONCATENATE($S$2&amp;": "&amp;VLOOKUP($B219,$N$3:$U$27,6,0))</f>
        <v>Text col: Black</v>
      </c>
      <c r="G220" s="27" t="str">
        <f>CONCATENATE($T$2&amp;": "&amp;VLOOKUP($B219,$N$3:$U$27,7,0))</f>
        <v>BG col: White</v>
      </c>
      <c r="H220" s="27" t="str">
        <f>CONCATENATE($U$2&amp;": "&amp;VLOOKUP($B219,$N$3:$U$27,8,0))</f>
        <v>Just: Left</v>
      </c>
      <c r="K220" s="40" t="s">
        <v>76</v>
      </c>
      <c r="L220" s="40"/>
      <c r="M220" s="1"/>
    </row>
    <row r="221" spans="1:21" ht="15" x14ac:dyDescent="0.25">
      <c r="A221" s="134" t="s">
        <v>173</v>
      </c>
      <c r="B221" s="265" t="s">
        <v>212</v>
      </c>
      <c r="C221" s="265"/>
      <c r="D221" s="265"/>
      <c r="E221" s="265"/>
      <c r="F221" s="265"/>
      <c r="G221" s="265"/>
      <c r="H221" s="7"/>
      <c r="K221" s="40" t="s">
        <v>151</v>
      </c>
      <c r="L221" s="40"/>
      <c r="M221" s="1"/>
      <c r="N221" s="29"/>
    </row>
    <row r="222" spans="1:21" s="6" customFormat="1" ht="15" x14ac:dyDescent="0.25">
      <c r="A222" s="129" t="s">
        <v>102</v>
      </c>
      <c r="B222" s="7"/>
      <c r="C222" s="7"/>
      <c r="D222" s="7"/>
      <c r="E222" s="7"/>
      <c r="F222" s="7"/>
      <c r="G222" s="7"/>
      <c r="H222" s="7"/>
      <c r="I222" s="39"/>
      <c r="J222" s="2"/>
      <c r="K222" s="40" t="s">
        <v>76</v>
      </c>
      <c r="L222" s="40"/>
      <c r="M222" s="1"/>
      <c r="N222" s="2"/>
      <c r="O222" s="2"/>
      <c r="P222" s="2"/>
      <c r="Q222" s="2"/>
      <c r="R222" s="2"/>
      <c r="S222" s="2"/>
      <c r="T222"/>
      <c r="U222"/>
    </row>
    <row r="223" spans="1:21" ht="15" x14ac:dyDescent="0.25">
      <c r="A223" s="130" t="s">
        <v>104</v>
      </c>
      <c r="B223" s="7" t="s">
        <v>210</v>
      </c>
      <c r="C223" s="7"/>
      <c r="D223" s="7"/>
      <c r="E223" s="7"/>
      <c r="F223" s="7"/>
      <c r="G223" s="7"/>
      <c r="H223" s="7"/>
      <c r="J223" s="6"/>
      <c r="K223" s="40" t="s">
        <v>76</v>
      </c>
      <c r="L223" s="40"/>
      <c r="M223" s="1"/>
      <c r="O223" s="29"/>
      <c r="P223" s="29"/>
      <c r="Q223" s="29"/>
      <c r="R223" s="29"/>
      <c r="S223" s="29"/>
    </row>
    <row r="224" spans="1:21" ht="15" x14ac:dyDescent="0.25">
      <c r="A224" s="130" t="s">
        <v>88</v>
      </c>
      <c r="B224" s="252" t="s">
        <v>164</v>
      </c>
      <c r="C224" s="252"/>
      <c r="D224" s="252"/>
      <c r="E224" s="252"/>
      <c r="F224" s="252"/>
      <c r="G224" s="252"/>
      <c r="H224" s="7"/>
      <c r="K224" s="40" t="s">
        <v>76</v>
      </c>
      <c r="L224" s="40"/>
      <c r="M224" s="1"/>
    </row>
    <row r="225" spans="1:21" ht="15" x14ac:dyDescent="0.25">
      <c r="A225" s="130" t="s">
        <v>110</v>
      </c>
      <c r="B225" s="7" t="s">
        <v>76</v>
      </c>
      <c r="C225" s="7"/>
      <c r="D225" s="7"/>
      <c r="E225" s="7"/>
      <c r="F225" s="7"/>
      <c r="G225" s="7"/>
      <c r="H225" s="7"/>
      <c r="K225" s="40" t="s">
        <v>76</v>
      </c>
      <c r="L225" s="40"/>
      <c r="M225" s="1"/>
    </row>
    <row r="226" spans="1:21" ht="15" x14ac:dyDescent="0.25">
      <c r="A226" s="130" t="s">
        <v>177</v>
      </c>
      <c r="B226" s="7" t="s">
        <v>76</v>
      </c>
      <c r="C226" s="7"/>
      <c r="D226" s="7"/>
      <c r="E226" s="7"/>
      <c r="F226" s="7"/>
      <c r="G226" s="7"/>
      <c r="H226" s="7"/>
      <c r="K226" s="40" t="s">
        <v>76</v>
      </c>
      <c r="L226" s="40"/>
      <c r="M226" s="1"/>
      <c r="N226" s="6"/>
    </row>
    <row r="227" spans="1:21" ht="15" x14ac:dyDescent="0.25">
      <c r="A227" s="130" t="s">
        <v>141</v>
      </c>
      <c r="B227" s="7" t="s">
        <v>76</v>
      </c>
      <c r="C227" s="7"/>
      <c r="D227" s="7"/>
      <c r="E227" s="7"/>
      <c r="F227" s="7"/>
      <c r="G227" s="7"/>
      <c r="H227" s="7"/>
      <c r="K227" s="40" t="s">
        <v>76</v>
      </c>
      <c r="L227" s="40"/>
      <c r="M227" s="1"/>
      <c r="T227" s="6"/>
      <c r="U227" s="6"/>
    </row>
    <row r="228" spans="1:21" ht="15" x14ac:dyDescent="0.25">
      <c r="A228" s="130" t="s">
        <v>143</v>
      </c>
      <c r="B228" s="7" t="s">
        <v>76</v>
      </c>
      <c r="C228" s="7"/>
      <c r="D228" s="7"/>
      <c r="E228" s="7"/>
      <c r="F228" s="7"/>
      <c r="G228" s="7"/>
      <c r="H228" s="7"/>
      <c r="K228" s="40" t="s">
        <v>76</v>
      </c>
      <c r="L228" s="40"/>
      <c r="M228" s="1"/>
      <c r="O228" s="6"/>
      <c r="P228" s="6"/>
      <c r="Q228" s="6"/>
      <c r="R228" s="6"/>
      <c r="S228" s="6"/>
    </row>
    <row r="229" spans="1:21" ht="30" x14ac:dyDescent="0.25">
      <c r="A229" s="128" t="s">
        <v>145</v>
      </c>
      <c r="B229" s="7" t="str">
        <f>IF(B219=$N$4,"Yes","No")</f>
        <v>No</v>
      </c>
      <c r="C229" s="7"/>
      <c r="D229" s="7"/>
      <c r="E229" s="7"/>
      <c r="F229" s="7"/>
      <c r="G229" s="7"/>
      <c r="H229" s="23"/>
      <c r="K229" s="40" t="s">
        <v>76</v>
      </c>
      <c r="L229" s="40"/>
      <c r="M229" s="1"/>
    </row>
    <row r="230" spans="1:21" ht="15" x14ac:dyDescent="0.25">
      <c r="A230" s="129" t="s">
        <v>121</v>
      </c>
      <c r="B230" s="252" t="s">
        <v>213</v>
      </c>
      <c r="C230" s="252"/>
      <c r="D230" s="252"/>
      <c r="E230" s="252"/>
      <c r="F230" s="252"/>
      <c r="G230" s="252"/>
      <c r="H230" s="7"/>
      <c r="K230" s="40" t="s">
        <v>76</v>
      </c>
      <c r="L230" s="40"/>
      <c r="M230" s="1"/>
    </row>
    <row r="231" spans="1:21" customFormat="1" ht="15.75" thickBot="1" x14ac:dyDescent="0.3">
      <c r="A231" s="148"/>
      <c r="B231" s="152"/>
      <c r="C231" s="7"/>
      <c r="D231" s="7"/>
      <c r="E231" s="7"/>
      <c r="F231" s="7"/>
      <c r="G231" s="7"/>
      <c r="H231" s="7"/>
      <c r="I231" s="38"/>
      <c r="J231" s="2"/>
      <c r="K231" s="40" t="s">
        <v>76</v>
      </c>
      <c r="L231" s="40"/>
      <c r="M231" s="1"/>
      <c r="N231" s="2"/>
      <c r="O231" s="2"/>
      <c r="P231" s="2"/>
      <c r="Q231" s="2"/>
      <c r="R231" s="2"/>
      <c r="S231" s="2"/>
      <c r="T231" s="2"/>
      <c r="U231" s="2"/>
    </row>
    <row r="232" spans="1:21" ht="15.75" customHeight="1" thickBot="1" x14ac:dyDescent="0.3">
      <c r="A232" s="158" t="s">
        <v>214</v>
      </c>
      <c r="B232" s="262" t="s">
        <v>209</v>
      </c>
      <c r="C232" s="262"/>
      <c r="D232" s="262"/>
      <c r="E232" s="262"/>
      <c r="F232" s="262"/>
      <c r="G232" s="262"/>
      <c r="H232" s="262"/>
      <c r="J232" s="28"/>
      <c r="K232" s="40" t="s">
        <v>151</v>
      </c>
      <c r="L232" s="40"/>
      <c r="M232" s="1"/>
    </row>
    <row r="233" spans="1:21" ht="15" x14ac:dyDescent="0.25">
      <c r="A233" s="149" t="s">
        <v>88</v>
      </c>
      <c r="B233" s="7" t="s">
        <v>118</v>
      </c>
      <c r="C233" s="7"/>
      <c r="D233" s="7"/>
      <c r="E233" s="7"/>
      <c r="F233" s="7"/>
      <c r="G233" s="7"/>
      <c r="H233" s="7"/>
      <c r="K233" s="40" t="s">
        <v>76</v>
      </c>
      <c r="L233" s="40"/>
      <c r="M233" s="1"/>
    </row>
    <row r="234" spans="1:21" ht="15" x14ac:dyDescent="0.25">
      <c r="A234" s="129"/>
      <c r="B234" s="27" t="str">
        <f>CONCATENATE($O$2&amp;": "&amp;VLOOKUP($B233,$N$3:$U$27,2,0))</f>
        <v>Font: Arial</v>
      </c>
      <c r="C234" s="27" t="str">
        <f>CONCATENATE($P$2&amp;": "&amp;VLOOKUP($B233,$N$3:$U$27,3,0))</f>
        <v>T-face: Normal</v>
      </c>
      <c r="D234" s="27" t="str">
        <f>CONCATENATE($Q$2&amp;": "&amp;VLOOKUP($B233,$N$3:$U$27,4,0))</f>
        <v>Font size: 11</v>
      </c>
      <c r="E234" s="27" t="str">
        <f>CONCATENATE($R$2&amp;": "&amp;VLOOKUP($B233,$N$3:$U$27,5,0))</f>
        <v>Row height: 15</v>
      </c>
      <c r="F234" s="27" t="str">
        <f>CONCATENATE($S$2&amp;": "&amp;VLOOKUP($B233,$N$3:$U$27,6,0))</f>
        <v>Text col: Black</v>
      </c>
      <c r="G234" s="27" t="str">
        <f>CONCATENATE($T$2&amp;": "&amp;VLOOKUP($B233,$N$3:$U$27,7,0))</f>
        <v>BG col: White</v>
      </c>
      <c r="H234" s="27" t="str">
        <f>CONCATENATE($U$2&amp;": "&amp;VLOOKUP($B233,$N$3:$U$27,8,0))</f>
        <v>Just: Left</v>
      </c>
      <c r="K234" s="40" t="s">
        <v>76</v>
      </c>
      <c r="L234" s="40"/>
      <c r="M234" s="1"/>
    </row>
    <row r="235" spans="1:21" ht="15" x14ac:dyDescent="0.25">
      <c r="A235" s="134" t="s">
        <v>173</v>
      </c>
      <c r="B235" s="265" t="str">
        <f>CONCATENATE("• certain amounts on your tax return add up to $"&amp;TEXT('Reference module'!B736,"#,#")&amp;" or less.")</f>
        <v>• certain amounts on your tax return add up to $180,000 or less.</v>
      </c>
      <c r="C235" s="265"/>
      <c r="D235" s="265"/>
      <c r="E235" s="265"/>
      <c r="F235" s="265"/>
      <c r="G235" s="265"/>
      <c r="H235" s="7"/>
      <c r="K235" s="40" t="s">
        <v>151</v>
      </c>
      <c r="L235" s="40"/>
      <c r="M235" s="1"/>
      <c r="N235" s="29"/>
    </row>
    <row r="236" spans="1:21" s="6" customFormat="1" ht="15" x14ac:dyDescent="0.25">
      <c r="A236" s="129" t="s">
        <v>102</v>
      </c>
      <c r="B236" s="7"/>
      <c r="C236" s="7"/>
      <c r="D236" s="7"/>
      <c r="E236" s="7"/>
      <c r="F236" s="7"/>
      <c r="G236" s="7"/>
      <c r="H236" s="7"/>
      <c r="I236" s="39"/>
      <c r="J236" s="2"/>
      <c r="K236" s="40" t="s">
        <v>76</v>
      </c>
      <c r="L236" s="40"/>
      <c r="M236" s="1"/>
      <c r="N236" s="2"/>
      <c r="O236" s="2"/>
      <c r="P236" s="2"/>
      <c r="Q236" s="2"/>
      <c r="R236" s="2"/>
      <c r="S236" s="2"/>
      <c r="T236"/>
      <c r="U236"/>
    </row>
    <row r="237" spans="1:21" ht="15" x14ac:dyDescent="0.25">
      <c r="A237" s="130" t="s">
        <v>104</v>
      </c>
      <c r="B237" s="7" t="s">
        <v>210</v>
      </c>
      <c r="C237" s="7"/>
      <c r="D237" s="7"/>
      <c r="E237" s="7"/>
      <c r="F237" s="7"/>
      <c r="G237" s="7"/>
      <c r="H237" s="7"/>
      <c r="J237" s="6"/>
      <c r="K237" s="40" t="s">
        <v>76</v>
      </c>
      <c r="L237" s="40"/>
      <c r="M237" s="1"/>
      <c r="O237" s="29"/>
      <c r="P237" s="29"/>
      <c r="Q237" s="29"/>
      <c r="R237" s="29"/>
      <c r="S237" s="29"/>
    </row>
    <row r="238" spans="1:21" ht="15" x14ac:dyDescent="0.25">
      <c r="A238" s="130" t="s">
        <v>88</v>
      </c>
      <c r="B238" s="252" t="s">
        <v>164</v>
      </c>
      <c r="C238" s="252"/>
      <c r="D238" s="252"/>
      <c r="E238" s="252"/>
      <c r="F238" s="252"/>
      <c r="G238" s="252"/>
      <c r="H238" s="7"/>
      <c r="K238" s="40" t="s">
        <v>151</v>
      </c>
      <c r="L238" s="40"/>
      <c r="M238" s="1"/>
    </row>
    <row r="239" spans="1:21" ht="15" x14ac:dyDescent="0.25">
      <c r="A239" s="130" t="s">
        <v>110</v>
      </c>
      <c r="B239" s="7" t="s">
        <v>76</v>
      </c>
      <c r="C239" s="7"/>
      <c r="D239" s="7"/>
      <c r="E239" s="7"/>
      <c r="F239" s="7"/>
      <c r="G239" s="7"/>
      <c r="H239" s="7"/>
      <c r="K239" s="40" t="s">
        <v>76</v>
      </c>
      <c r="L239" s="40"/>
      <c r="M239" s="1"/>
    </row>
    <row r="240" spans="1:21" ht="15" x14ac:dyDescent="0.25">
      <c r="A240" s="130" t="s">
        <v>177</v>
      </c>
      <c r="B240" s="7" t="s">
        <v>76</v>
      </c>
      <c r="C240" s="7"/>
      <c r="D240" s="7"/>
      <c r="E240" s="7"/>
      <c r="F240" s="7"/>
      <c r="G240" s="7"/>
      <c r="H240" s="7"/>
      <c r="K240" s="40" t="s">
        <v>76</v>
      </c>
      <c r="L240" s="40"/>
      <c r="M240" s="1"/>
      <c r="N240" s="6"/>
    </row>
    <row r="241" spans="1:21" ht="15" x14ac:dyDescent="0.25">
      <c r="A241" s="130" t="s">
        <v>141</v>
      </c>
      <c r="B241" s="7" t="s">
        <v>76</v>
      </c>
      <c r="C241" s="7"/>
      <c r="D241" s="7"/>
      <c r="E241" s="7"/>
      <c r="F241" s="7"/>
      <c r="G241" s="7"/>
      <c r="H241" s="7"/>
      <c r="K241" s="40" t="s">
        <v>76</v>
      </c>
      <c r="L241" s="40"/>
      <c r="M241" s="1"/>
      <c r="T241" s="6"/>
      <c r="U241" s="6"/>
    </row>
    <row r="242" spans="1:21" ht="15" x14ac:dyDescent="0.25">
      <c r="A242" s="130" t="s">
        <v>143</v>
      </c>
      <c r="B242" s="7" t="s">
        <v>76</v>
      </c>
      <c r="C242" s="7"/>
      <c r="D242" s="7"/>
      <c r="E242" s="7"/>
      <c r="F242" s="7"/>
      <c r="G242" s="7"/>
      <c r="H242" s="7"/>
      <c r="K242" s="40" t="s">
        <v>76</v>
      </c>
      <c r="L242" s="40"/>
      <c r="M242" s="1"/>
      <c r="O242" s="6"/>
      <c r="P242" s="6"/>
      <c r="Q242" s="6"/>
      <c r="R242" s="6"/>
      <c r="S242" s="6"/>
    </row>
    <row r="243" spans="1:21" ht="30" x14ac:dyDescent="0.25">
      <c r="A243" s="128" t="s">
        <v>145</v>
      </c>
      <c r="B243" s="7" t="str">
        <f>IF(B233=$N$4,"Yes","No")</f>
        <v>No</v>
      </c>
      <c r="C243" s="7"/>
      <c r="D243" s="7"/>
      <c r="E243" s="7"/>
      <c r="F243" s="7"/>
      <c r="G243" s="7"/>
      <c r="H243" s="23"/>
      <c r="K243" s="40" t="s">
        <v>76</v>
      </c>
      <c r="L243" s="40"/>
      <c r="M243" s="1"/>
    </row>
    <row r="244" spans="1:21" ht="15" x14ac:dyDescent="0.25">
      <c r="A244" s="129" t="s">
        <v>121</v>
      </c>
      <c r="B244" s="252" t="s">
        <v>178</v>
      </c>
      <c r="C244" s="252"/>
      <c r="D244" s="252"/>
      <c r="E244" s="252"/>
      <c r="F244" s="252"/>
      <c r="G244" s="252"/>
      <c r="H244" s="7"/>
      <c r="K244" s="40" t="s">
        <v>76</v>
      </c>
      <c r="L244" s="40"/>
      <c r="M244" s="1"/>
    </row>
    <row r="245" spans="1:21" customFormat="1" ht="15.75" thickBot="1" x14ac:dyDescent="0.3">
      <c r="A245" s="133"/>
      <c r="B245" s="7"/>
      <c r="C245" s="7"/>
      <c r="D245" s="7"/>
      <c r="E245" s="7"/>
      <c r="F245" s="7"/>
      <c r="G245" s="7"/>
      <c r="H245" s="7"/>
      <c r="I245" s="38"/>
      <c r="J245" s="2"/>
      <c r="K245" s="40" t="s">
        <v>76</v>
      </c>
      <c r="L245" s="40"/>
      <c r="M245" s="1"/>
      <c r="N245" s="2"/>
      <c r="O245" s="2"/>
      <c r="P245" s="2"/>
      <c r="Q245" s="2"/>
      <c r="R245" s="2"/>
      <c r="S245" s="2"/>
      <c r="T245" s="2"/>
      <c r="U245" s="2"/>
    </row>
    <row r="246" spans="1:21" ht="15.75" customHeight="1" thickBot="1" x14ac:dyDescent="0.3">
      <c r="A246" s="155" t="s">
        <v>215</v>
      </c>
      <c r="B246" s="261" t="s">
        <v>209</v>
      </c>
      <c r="C246" s="262"/>
      <c r="D246" s="262"/>
      <c r="E246" s="262"/>
      <c r="F246" s="262"/>
      <c r="G246" s="262"/>
      <c r="H246" s="262"/>
      <c r="J246" s="28"/>
      <c r="K246" s="40" t="s">
        <v>151</v>
      </c>
      <c r="L246" s="40"/>
      <c r="M246" s="1"/>
    </row>
    <row r="247" spans="1:21" ht="15" x14ac:dyDescent="0.25">
      <c r="A247" s="129" t="s">
        <v>88</v>
      </c>
      <c r="B247" s="7" t="s">
        <v>113</v>
      </c>
      <c r="C247" s="7"/>
      <c r="D247" s="7"/>
      <c r="E247" s="7"/>
      <c r="F247" s="7"/>
      <c r="G247" s="7"/>
      <c r="H247" s="7"/>
      <c r="K247" s="40" t="s">
        <v>76</v>
      </c>
      <c r="L247" s="40"/>
      <c r="M247" s="1"/>
    </row>
    <row r="248" spans="1:21" ht="29.25" x14ac:dyDescent="0.25">
      <c r="A248" s="134"/>
      <c r="B248" s="25" t="str">
        <f>CONCATENATE($O$2&amp;": "&amp;VLOOKUP($B247,$N$3:$U$27,2,0))</f>
        <v>Font: Arial</v>
      </c>
      <c r="C248" s="25" t="str">
        <f>CONCATENATE($P$2&amp;": "&amp;VLOOKUP($B247,$N$3:$U$27,3,0))</f>
        <v>T-face: Bold</v>
      </c>
      <c r="D248" s="25" t="str">
        <f>CONCATENATE($Q$2&amp;": "&amp;VLOOKUP($B247,$N$3:$U$27,4,0))</f>
        <v>Font size: 11</v>
      </c>
      <c r="E248" s="25" t="str">
        <f>CONCATENATE($R$2&amp;": "&amp;VLOOKUP($B247,$N$3:$U$27,5,0))</f>
        <v>Row height: 37.5</v>
      </c>
      <c r="F248" s="25" t="str">
        <f>CONCATENATE($S$2&amp;": "&amp;VLOOKUP($B247,$N$3:$U$27,6,0))</f>
        <v>Text col: Black</v>
      </c>
      <c r="G248" s="25" t="str">
        <f>CONCATENATE($T$2&amp;": "&amp;VLOOKUP($B247,$N$3:$U$27,7,0))</f>
        <v>BG col: White</v>
      </c>
      <c r="H248" s="25" t="str">
        <f>CONCATENATE($U$2&amp;": "&amp;VLOOKUP($B247,$N$3:$U$27,8,0))</f>
        <v>Just: Left</v>
      </c>
      <c r="K248" s="40" t="s">
        <v>76</v>
      </c>
      <c r="L248" s="40"/>
      <c r="M248" s="1"/>
    </row>
    <row r="249" spans="1:21" ht="30.75" customHeight="1" x14ac:dyDescent="0.25">
      <c r="A249" s="134" t="s">
        <v>173</v>
      </c>
      <c r="B249" s="265" t="s">
        <v>216</v>
      </c>
      <c r="C249" s="265"/>
      <c r="D249" s="265"/>
      <c r="E249" s="265"/>
      <c r="F249" s="265"/>
      <c r="G249" s="265"/>
      <c r="H249" s="7"/>
      <c r="K249" s="40" t="s">
        <v>151</v>
      </c>
      <c r="L249" s="40"/>
      <c r="M249" s="1"/>
      <c r="N249" s="29"/>
    </row>
    <row r="250" spans="1:21" ht="15" x14ac:dyDescent="0.25">
      <c r="A250" s="129" t="s">
        <v>102</v>
      </c>
      <c r="B250" s="7"/>
      <c r="C250" s="7"/>
      <c r="D250" s="7"/>
      <c r="E250" s="7"/>
      <c r="F250" s="7"/>
      <c r="G250" s="7"/>
      <c r="H250" s="7"/>
      <c r="K250" s="40" t="s">
        <v>76</v>
      </c>
      <c r="L250" s="40"/>
      <c r="M250" s="1"/>
      <c r="T250"/>
      <c r="U250"/>
    </row>
    <row r="251" spans="1:21" ht="32.25" customHeight="1" x14ac:dyDescent="0.25">
      <c r="A251" s="130" t="s">
        <v>104</v>
      </c>
      <c r="B251" s="7" t="s">
        <v>185</v>
      </c>
      <c r="C251" s="7"/>
      <c r="D251" s="7"/>
      <c r="E251" s="7"/>
      <c r="F251" s="7"/>
      <c r="G251" s="7"/>
      <c r="H251" s="7"/>
      <c r="K251" s="40" t="s">
        <v>76</v>
      </c>
      <c r="L251" s="40"/>
      <c r="M251" s="1"/>
      <c r="O251" s="29"/>
      <c r="P251" s="29"/>
      <c r="Q251" s="29"/>
      <c r="R251" s="29"/>
      <c r="S251" s="29"/>
    </row>
    <row r="252" spans="1:21" ht="15" x14ac:dyDescent="0.25">
      <c r="A252" s="130" t="s">
        <v>88</v>
      </c>
      <c r="B252" s="252" t="s">
        <v>164</v>
      </c>
      <c r="C252" s="252"/>
      <c r="D252" s="252"/>
      <c r="E252" s="252"/>
      <c r="F252" s="252"/>
      <c r="G252" s="252"/>
      <c r="H252" s="7"/>
      <c r="K252" s="40" t="s">
        <v>151</v>
      </c>
      <c r="L252" s="40"/>
      <c r="M252" s="1"/>
    </row>
    <row r="253" spans="1:21" ht="15" x14ac:dyDescent="0.25">
      <c r="A253" s="130" t="s">
        <v>110</v>
      </c>
      <c r="B253" s="7" t="s">
        <v>76</v>
      </c>
      <c r="C253" s="7"/>
      <c r="D253" s="7"/>
      <c r="E253" s="7"/>
      <c r="F253" s="7"/>
      <c r="G253" s="7"/>
      <c r="H253" s="7"/>
      <c r="K253" s="40" t="s">
        <v>76</v>
      </c>
      <c r="L253" s="40"/>
      <c r="M253" s="1"/>
    </row>
    <row r="254" spans="1:21" ht="15" x14ac:dyDescent="0.25">
      <c r="A254" s="130" t="s">
        <v>177</v>
      </c>
      <c r="B254" s="7" t="s">
        <v>76</v>
      </c>
      <c r="C254" s="7"/>
      <c r="D254" s="7"/>
      <c r="E254" s="7"/>
      <c r="F254" s="7"/>
      <c r="G254" s="7"/>
      <c r="H254" s="7"/>
      <c r="K254" s="40" t="s">
        <v>76</v>
      </c>
      <c r="L254" s="40"/>
      <c r="M254" s="1"/>
    </row>
    <row r="255" spans="1:21" ht="15" x14ac:dyDescent="0.25">
      <c r="A255" s="130" t="s">
        <v>141</v>
      </c>
      <c r="B255" s="7" t="s">
        <v>76</v>
      </c>
      <c r="C255" s="7"/>
      <c r="D255" s="7"/>
      <c r="E255" s="7"/>
      <c r="F255" s="7"/>
      <c r="G255" s="7"/>
      <c r="H255" s="7"/>
      <c r="K255" s="40" t="s">
        <v>76</v>
      </c>
      <c r="L255" s="40"/>
      <c r="M255" s="1"/>
    </row>
    <row r="256" spans="1:21" ht="15" x14ac:dyDescent="0.25">
      <c r="A256" s="130" t="s">
        <v>143</v>
      </c>
      <c r="B256" s="7" t="s">
        <v>76</v>
      </c>
      <c r="C256" s="7"/>
      <c r="D256" s="7"/>
      <c r="E256" s="7"/>
      <c r="F256" s="7"/>
      <c r="G256" s="7"/>
      <c r="H256" s="7"/>
      <c r="K256" s="40" t="s">
        <v>76</v>
      </c>
      <c r="L256" s="40"/>
      <c r="M256" s="1"/>
    </row>
    <row r="257" spans="1:21" ht="30" x14ac:dyDescent="0.25">
      <c r="A257" s="128" t="s">
        <v>145</v>
      </c>
      <c r="B257" s="7" t="str">
        <f>IF(B247=$N$4,"Yes","No")</f>
        <v>No</v>
      </c>
      <c r="C257" s="7"/>
      <c r="D257" s="7"/>
      <c r="E257" s="7"/>
      <c r="F257" s="7"/>
      <c r="G257" s="7"/>
      <c r="H257" s="23"/>
      <c r="K257" s="40" t="s">
        <v>76</v>
      </c>
      <c r="L257" s="40"/>
      <c r="M257" s="1"/>
    </row>
    <row r="258" spans="1:21" ht="15" x14ac:dyDescent="0.25">
      <c r="A258" s="129" t="s">
        <v>121</v>
      </c>
      <c r="B258" s="252" t="s">
        <v>178</v>
      </c>
      <c r="C258" s="252"/>
      <c r="D258" s="252"/>
      <c r="E258" s="252"/>
      <c r="F258" s="252"/>
      <c r="G258" s="252"/>
      <c r="H258" s="7"/>
      <c r="K258" s="40" t="s">
        <v>76</v>
      </c>
      <c r="L258" s="40"/>
      <c r="M258" s="1"/>
    </row>
    <row r="259" spans="1:21" customFormat="1" ht="15.75" thickBot="1" x14ac:dyDescent="0.3">
      <c r="A259" s="148"/>
      <c r="B259" s="7"/>
      <c r="C259" s="7"/>
      <c r="D259" s="7"/>
      <c r="E259" s="7"/>
      <c r="F259" s="7"/>
      <c r="G259" s="7"/>
      <c r="H259" s="7"/>
      <c r="I259" s="38"/>
      <c r="J259" s="2"/>
      <c r="K259" s="40" t="s">
        <v>76</v>
      </c>
      <c r="L259" s="40"/>
      <c r="M259" s="1"/>
      <c r="N259" s="2"/>
      <c r="O259" s="2"/>
      <c r="P259" s="2"/>
      <c r="Q259" s="2"/>
      <c r="R259" s="2"/>
      <c r="S259" s="2"/>
      <c r="T259" s="2"/>
      <c r="U259" s="2"/>
    </row>
    <row r="260" spans="1:21" ht="15.75" customHeight="1" thickBot="1" x14ac:dyDescent="0.3">
      <c r="A260" s="158" t="s">
        <v>217</v>
      </c>
      <c r="B260" s="262" t="s">
        <v>209</v>
      </c>
      <c r="C260" s="262"/>
      <c r="D260" s="262"/>
      <c r="E260" s="262"/>
      <c r="F260" s="262"/>
      <c r="G260" s="262"/>
      <c r="H260" s="262"/>
      <c r="J260" s="28"/>
      <c r="K260" s="40" t="s">
        <v>151</v>
      </c>
      <c r="L260" s="40"/>
      <c r="M260" s="1"/>
    </row>
    <row r="261" spans="1:21" ht="15" x14ac:dyDescent="0.25">
      <c r="A261" s="149" t="s">
        <v>88</v>
      </c>
      <c r="B261" s="7" t="s">
        <v>113</v>
      </c>
      <c r="C261" s="7"/>
      <c r="D261" s="7"/>
      <c r="E261" s="7"/>
      <c r="F261" s="7"/>
      <c r="G261" s="7"/>
      <c r="H261" s="7"/>
      <c r="K261" s="40" t="s">
        <v>76</v>
      </c>
      <c r="L261" s="40"/>
      <c r="M261" s="1"/>
    </row>
    <row r="262" spans="1:21" ht="15" x14ac:dyDescent="0.25">
      <c r="A262" s="129"/>
      <c r="B262" s="27" t="str">
        <f>CONCATENATE($O$2&amp;": "&amp;VLOOKUP($B261,$N$3:$U$27,2,0))</f>
        <v>Font: Arial</v>
      </c>
      <c r="C262" s="27" t="str">
        <f>CONCATENATE($P$2&amp;": "&amp;VLOOKUP($B261,$N$3:$U$27,3,0))</f>
        <v>T-face: Bold</v>
      </c>
      <c r="D262" s="27" t="str">
        <f>CONCATENATE($Q$2&amp;": "&amp;VLOOKUP($B261,$N$3:$U$27,4,0))</f>
        <v>Font size: 11</v>
      </c>
      <c r="E262" s="27" t="str">
        <f>CONCATENATE($R$2&amp;": "&amp;VLOOKUP($B261,$N$3:$U$27,5,0))</f>
        <v>Row height: 37.5</v>
      </c>
      <c r="F262" s="27" t="str">
        <f>CONCATENATE($S$2&amp;": "&amp;VLOOKUP($B261,$N$3:$U$27,6,0))</f>
        <v>Text col: Black</v>
      </c>
      <c r="G262" s="27" t="str">
        <f>CONCATENATE($T$2&amp;": "&amp;VLOOKUP($B261,$N$3:$U$27,7,0))</f>
        <v>BG col: White</v>
      </c>
      <c r="H262" s="27" t="str">
        <f>CONCATENATE($U$2&amp;": "&amp;VLOOKUP($B261,$N$3:$U$27,8,0))</f>
        <v>Just: Left</v>
      </c>
      <c r="K262" s="40" t="s">
        <v>76</v>
      </c>
      <c r="L262" s="40"/>
      <c r="M262" s="1"/>
    </row>
    <row r="263" spans="1:21" ht="15" x14ac:dyDescent="0.25">
      <c r="A263" s="134" t="s">
        <v>173</v>
      </c>
      <c r="B263" s="265" t="s">
        <v>218</v>
      </c>
      <c r="C263" s="265"/>
      <c r="D263" s="265"/>
      <c r="E263" s="265"/>
      <c r="F263" s="265"/>
      <c r="G263" s="265"/>
      <c r="H263" s="7"/>
      <c r="K263" s="40" t="s">
        <v>151</v>
      </c>
      <c r="L263" s="40"/>
      <c r="M263" s="1"/>
      <c r="N263" s="29"/>
    </row>
    <row r="264" spans="1:21" ht="15" x14ac:dyDescent="0.25">
      <c r="A264" s="129" t="s">
        <v>102</v>
      </c>
      <c r="B264" s="7"/>
      <c r="C264" s="7"/>
      <c r="D264" s="7"/>
      <c r="E264" s="7"/>
      <c r="F264" s="7"/>
      <c r="G264" s="7"/>
      <c r="H264" s="7"/>
      <c r="K264" s="40" t="s">
        <v>76</v>
      </c>
      <c r="L264" s="40"/>
      <c r="M264" s="1"/>
      <c r="T264"/>
      <c r="U264"/>
    </row>
    <row r="265" spans="1:21" ht="32.25" customHeight="1" x14ac:dyDescent="0.25">
      <c r="A265" s="130" t="s">
        <v>104</v>
      </c>
      <c r="B265" s="7" t="s">
        <v>185</v>
      </c>
      <c r="C265" s="7"/>
      <c r="D265" s="7"/>
      <c r="E265" s="7"/>
      <c r="F265" s="7"/>
      <c r="G265" s="7"/>
      <c r="H265" s="7"/>
      <c r="K265" s="40" t="s">
        <v>76</v>
      </c>
      <c r="L265" s="40"/>
      <c r="M265" s="1"/>
      <c r="O265" s="29"/>
      <c r="P265" s="29"/>
      <c r="Q265" s="29"/>
      <c r="R265" s="29"/>
      <c r="S265" s="29"/>
    </row>
    <row r="266" spans="1:21" ht="15" x14ac:dyDescent="0.25">
      <c r="A266" s="130" t="s">
        <v>88</v>
      </c>
      <c r="B266" s="252" t="s">
        <v>164</v>
      </c>
      <c r="C266" s="252"/>
      <c r="D266" s="252"/>
      <c r="E266" s="252"/>
      <c r="F266" s="252"/>
      <c r="G266" s="252"/>
      <c r="H266" s="7"/>
      <c r="K266" s="40" t="s">
        <v>151</v>
      </c>
      <c r="L266" s="40"/>
      <c r="M266" s="1"/>
    </row>
    <row r="267" spans="1:21" ht="15" x14ac:dyDescent="0.25">
      <c r="A267" s="130" t="s">
        <v>110</v>
      </c>
      <c r="B267" s="7" t="s">
        <v>76</v>
      </c>
      <c r="C267" s="7"/>
      <c r="D267" s="7"/>
      <c r="E267" s="7"/>
      <c r="F267" s="7"/>
      <c r="G267" s="7"/>
      <c r="H267" s="7"/>
      <c r="K267" s="40" t="s">
        <v>76</v>
      </c>
      <c r="L267" s="40"/>
      <c r="M267" s="1"/>
    </row>
    <row r="268" spans="1:21" ht="15" x14ac:dyDescent="0.25">
      <c r="A268" s="130" t="s">
        <v>177</v>
      </c>
      <c r="B268" s="7" t="s">
        <v>76</v>
      </c>
      <c r="C268" s="7"/>
      <c r="D268" s="7"/>
      <c r="E268" s="7"/>
      <c r="F268" s="7"/>
      <c r="G268" s="7"/>
      <c r="H268" s="7"/>
      <c r="K268" s="40" t="s">
        <v>76</v>
      </c>
      <c r="L268" s="40"/>
      <c r="M268" s="1"/>
    </row>
    <row r="269" spans="1:21" ht="15" x14ac:dyDescent="0.25">
      <c r="A269" s="130" t="s">
        <v>141</v>
      </c>
      <c r="B269" s="7" t="s">
        <v>76</v>
      </c>
      <c r="C269" s="7"/>
      <c r="D269" s="7"/>
      <c r="E269" s="7"/>
      <c r="F269" s="7"/>
      <c r="G269" s="7"/>
      <c r="H269" s="7"/>
      <c r="K269" s="40" t="s">
        <v>76</v>
      </c>
      <c r="L269" s="40"/>
      <c r="M269" s="1"/>
    </row>
    <row r="270" spans="1:21" ht="15" x14ac:dyDescent="0.25">
      <c r="A270" s="130" t="s">
        <v>143</v>
      </c>
      <c r="B270" s="7" t="s">
        <v>76</v>
      </c>
      <c r="C270" s="7"/>
      <c r="D270" s="7"/>
      <c r="E270" s="7"/>
      <c r="F270" s="7"/>
      <c r="G270" s="7"/>
      <c r="H270" s="7"/>
      <c r="K270" s="40" t="s">
        <v>76</v>
      </c>
      <c r="L270" s="40"/>
      <c r="M270" s="1"/>
    </row>
    <row r="271" spans="1:21" ht="30" x14ac:dyDescent="0.25">
      <c r="A271" s="128" t="s">
        <v>145</v>
      </c>
      <c r="B271" s="7" t="str">
        <f>IF(B261=$N$4,"Yes","No")</f>
        <v>No</v>
      </c>
      <c r="C271" s="7"/>
      <c r="D271" s="7"/>
      <c r="E271" s="7"/>
      <c r="F271" s="7"/>
      <c r="G271" s="7"/>
      <c r="H271" s="23"/>
      <c r="K271" s="40" t="s">
        <v>76</v>
      </c>
      <c r="L271" s="40"/>
      <c r="M271" s="1"/>
    </row>
    <row r="272" spans="1:21" ht="15" x14ac:dyDescent="0.25">
      <c r="A272" s="129" t="s">
        <v>121</v>
      </c>
      <c r="B272" s="252" t="s">
        <v>178</v>
      </c>
      <c r="C272" s="252"/>
      <c r="D272" s="252"/>
      <c r="E272" s="252"/>
      <c r="F272" s="252"/>
      <c r="G272" s="252"/>
      <c r="H272" s="7"/>
      <c r="K272" s="40" t="s">
        <v>76</v>
      </c>
      <c r="L272" s="40"/>
      <c r="M272" s="1"/>
    </row>
    <row r="273" spans="1:21" customFormat="1" ht="15.75" thickBot="1" x14ac:dyDescent="0.3">
      <c r="A273" s="133"/>
      <c r="B273" s="7"/>
      <c r="C273" s="7"/>
      <c r="D273" s="7"/>
      <c r="E273" s="7"/>
      <c r="F273" s="7"/>
      <c r="G273" s="7"/>
      <c r="H273" s="7"/>
      <c r="I273" s="38"/>
      <c r="J273" s="2"/>
      <c r="K273" s="40" t="s">
        <v>76</v>
      </c>
      <c r="L273" s="40"/>
      <c r="M273" s="1"/>
      <c r="N273" s="2"/>
      <c r="O273" s="2"/>
      <c r="P273" s="2"/>
      <c r="Q273" s="2"/>
      <c r="R273" s="2"/>
      <c r="S273" s="2"/>
      <c r="T273" s="2"/>
      <c r="U273" s="2"/>
    </row>
    <row r="274" spans="1:21" ht="15.75" customHeight="1" thickBot="1" x14ac:dyDescent="0.3">
      <c r="A274" s="158" t="s">
        <v>219</v>
      </c>
      <c r="B274" s="262" t="s">
        <v>209</v>
      </c>
      <c r="C274" s="262"/>
      <c r="D274" s="262"/>
      <c r="E274" s="262"/>
      <c r="F274" s="262"/>
      <c r="G274" s="262"/>
      <c r="H274" s="262"/>
      <c r="J274" s="28"/>
      <c r="K274" s="40" t="s">
        <v>151</v>
      </c>
      <c r="L274" s="40"/>
      <c r="M274" s="1"/>
    </row>
    <row r="275" spans="1:21" ht="15" x14ac:dyDescent="0.25">
      <c r="A275" s="149" t="s">
        <v>88</v>
      </c>
      <c r="B275" s="7" t="s">
        <v>113</v>
      </c>
      <c r="C275" s="7"/>
      <c r="D275" s="7"/>
      <c r="E275" s="7"/>
      <c r="F275" s="7"/>
      <c r="G275" s="7"/>
      <c r="H275" s="7"/>
      <c r="K275" s="40" t="s">
        <v>76</v>
      </c>
      <c r="L275" s="40"/>
      <c r="M275" s="1"/>
    </row>
    <row r="276" spans="1:21" ht="29.25" x14ac:dyDescent="0.25">
      <c r="A276" s="134"/>
      <c r="B276" s="25" t="str">
        <f>CONCATENATE($O$2&amp;": "&amp;VLOOKUP($B275,$N$3:$U$27,2,0))</f>
        <v>Font: Arial</v>
      </c>
      <c r="C276" s="25" t="str">
        <f>CONCATENATE($P$2&amp;": "&amp;VLOOKUP($B275,$N$3:$U$27,3,0))</f>
        <v>T-face: Bold</v>
      </c>
      <c r="D276" s="25" t="str">
        <f>CONCATENATE($Q$2&amp;": "&amp;VLOOKUP($B275,$N$3:$U$27,4,0))</f>
        <v>Font size: 11</v>
      </c>
      <c r="E276" s="25" t="str">
        <f>CONCATENATE($R$2&amp;": "&amp;VLOOKUP($B275,$N$3:$U$27,5,0))</f>
        <v>Row height: 37.5</v>
      </c>
      <c r="F276" s="25" t="str">
        <f>CONCATENATE($S$2&amp;": "&amp;VLOOKUP($B275,$N$3:$U$27,6,0))</f>
        <v>Text col: Black</v>
      </c>
      <c r="G276" s="25" t="str">
        <f>CONCATENATE($T$2&amp;": "&amp;VLOOKUP($B275,$N$3:$U$27,7,0))</f>
        <v>BG col: White</v>
      </c>
      <c r="H276" s="25" t="str">
        <f>CONCATENATE($U$2&amp;": "&amp;VLOOKUP($B275,$N$3:$U$27,8,0))</f>
        <v>Just: Left</v>
      </c>
      <c r="K276" s="40" t="s">
        <v>76</v>
      </c>
      <c r="L276" s="40"/>
      <c r="M276" s="1"/>
    </row>
    <row r="277" spans="1:21" ht="32.1" customHeight="1" x14ac:dyDescent="0.25">
      <c r="A277" s="134" t="s">
        <v>173</v>
      </c>
      <c r="B277" s="266" t="s">
        <v>220</v>
      </c>
      <c r="C277" s="266"/>
      <c r="D277" s="266"/>
      <c r="E277" s="266"/>
      <c r="F277" s="266"/>
      <c r="G277" s="266"/>
      <c r="H277" s="7"/>
      <c r="K277" s="40" t="s">
        <v>151</v>
      </c>
      <c r="L277" s="40"/>
      <c r="M277" s="1"/>
      <c r="N277" s="29"/>
    </row>
    <row r="278" spans="1:21" ht="15" x14ac:dyDescent="0.25">
      <c r="A278" s="129" t="s">
        <v>102</v>
      </c>
      <c r="B278" s="7"/>
      <c r="C278" s="7"/>
      <c r="D278" s="7"/>
      <c r="E278" s="7"/>
      <c r="F278" s="7"/>
      <c r="G278" s="7"/>
      <c r="H278" s="7"/>
      <c r="K278" s="40" t="s">
        <v>76</v>
      </c>
      <c r="L278" s="40"/>
      <c r="M278" s="1"/>
      <c r="T278"/>
      <c r="U278"/>
    </row>
    <row r="279" spans="1:21" ht="32.25" customHeight="1" x14ac:dyDescent="0.25">
      <c r="A279" s="130" t="s">
        <v>104</v>
      </c>
      <c r="B279" s="7" t="s">
        <v>185</v>
      </c>
      <c r="C279" s="7"/>
      <c r="D279" s="7"/>
      <c r="E279" s="7"/>
      <c r="F279" s="7"/>
      <c r="G279" s="7"/>
      <c r="H279" s="7"/>
      <c r="K279" s="40" t="s">
        <v>76</v>
      </c>
      <c r="L279" s="40"/>
      <c r="M279" s="1"/>
      <c r="O279" s="29"/>
      <c r="P279" s="29"/>
      <c r="Q279" s="29"/>
      <c r="R279" s="29"/>
      <c r="S279" s="29"/>
    </row>
    <row r="280" spans="1:21" ht="15" x14ac:dyDescent="0.25">
      <c r="A280" s="130" t="s">
        <v>88</v>
      </c>
      <c r="B280" s="252" t="s">
        <v>164</v>
      </c>
      <c r="C280" s="252"/>
      <c r="D280" s="252"/>
      <c r="E280" s="252"/>
      <c r="F280" s="252"/>
      <c r="G280" s="252"/>
      <c r="H280" s="7"/>
      <c r="K280" s="40" t="s">
        <v>151</v>
      </c>
      <c r="L280" s="40"/>
      <c r="M280" s="1"/>
    </row>
    <row r="281" spans="1:21" ht="15" x14ac:dyDescent="0.25">
      <c r="A281" s="130" t="s">
        <v>110</v>
      </c>
      <c r="B281" s="7" t="s">
        <v>76</v>
      </c>
      <c r="C281" s="7"/>
      <c r="D281" s="7"/>
      <c r="E281" s="7"/>
      <c r="F281" s="7"/>
      <c r="G281" s="7"/>
      <c r="H281" s="7"/>
      <c r="K281" s="40" t="s">
        <v>76</v>
      </c>
      <c r="L281" s="40"/>
      <c r="M281" s="1"/>
    </row>
    <row r="282" spans="1:21" ht="15" x14ac:dyDescent="0.25">
      <c r="A282" s="130" t="s">
        <v>177</v>
      </c>
      <c r="B282" s="7" t="s">
        <v>76</v>
      </c>
      <c r="C282" s="7"/>
      <c r="D282" s="7"/>
      <c r="E282" s="7"/>
      <c r="F282" s="7"/>
      <c r="G282" s="7"/>
      <c r="H282" s="7"/>
      <c r="K282" s="40" t="s">
        <v>76</v>
      </c>
      <c r="L282" s="40"/>
      <c r="M282" s="1"/>
    </row>
    <row r="283" spans="1:21" ht="15" x14ac:dyDescent="0.25">
      <c r="A283" s="130" t="s">
        <v>141</v>
      </c>
      <c r="B283" s="7" t="s">
        <v>76</v>
      </c>
      <c r="C283" s="7"/>
      <c r="D283" s="7"/>
      <c r="E283" s="7"/>
      <c r="F283" s="7"/>
      <c r="G283" s="7"/>
      <c r="H283" s="7"/>
      <c r="K283" s="40" t="s">
        <v>76</v>
      </c>
      <c r="L283" s="40"/>
      <c r="M283" s="1"/>
    </row>
    <row r="284" spans="1:21" ht="15" x14ac:dyDescent="0.25">
      <c r="A284" s="130" t="s">
        <v>143</v>
      </c>
      <c r="B284" s="7" t="s">
        <v>76</v>
      </c>
      <c r="C284" s="7"/>
      <c r="D284" s="7"/>
      <c r="E284" s="7"/>
      <c r="F284" s="7"/>
      <c r="G284" s="7"/>
      <c r="H284" s="7"/>
      <c r="K284" s="40" t="s">
        <v>76</v>
      </c>
      <c r="L284" s="40"/>
      <c r="M284" s="1"/>
    </row>
    <row r="285" spans="1:21" ht="30" x14ac:dyDescent="0.25">
      <c r="A285" s="128" t="s">
        <v>145</v>
      </c>
      <c r="B285" s="7" t="str">
        <f>IF(B275=$N$4,"Yes","No")</f>
        <v>No</v>
      </c>
      <c r="C285" s="7"/>
      <c r="D285" s="7"/>
      <c r="E285" s="7"/>
      <c r="F285" s="7"/>
      <c r="G285" s="7"/>
      <c r="H285" s="23"/>
      <c r="K285" s="40" t="s">
        <v>76</v>
      </c>
      <c r="L285" s="40"/>
      <c r="M285" s="1"/>
    </row>
    <row r="286" spans="1:21" ht="15" x14ac:dyDescent="0.25">
      <c r="A286" s="129" t="s">
        <v>121</v>
      </c>
      <c r="B286" s="252" t="s">
        <v>221</v>
      </c>
      <c r="C286" s="252"/>
      <c r="D286" s="252"/>
      <c r="E286" s="252"/>
      <c r="F286" s="252"/>
      <c r="G286" s="252"/>
      <c r="H286" s="7"/>
      <c r="K286" s="40" t="s">
        <v>76</v>
      </c>
      <c r="L286" s="40"/>
      <c r="M286" s="1"/>
    </row>
    <row r="287" spans="1:21" customFormat="1" ht="15.75" thickBot="1" x14ac:dyDescent="0.3">
      <c r="A287" s="133"/>
      <c r="B287" s="152"/>
      <c r="C287" s="7"/>
      <c r="D287" s="7"/>
      <c r="E287" s="7"/>
      <c r="F287" s="7"/>
      <c r="G287" s="7"/>
      <c r="H287" s="7"/>
      <c r="I287" s="38"/>
      <c r="J287" s="2"/>
      <c r="K287" s="40" t="s">
        <v>76</v>
      </c>
      <c r="L287" s="40"/>
      <c r="M287" s="1"/>
      <c r="N287" s="2"/>
      <c r="O287" s="2"/>
      <c r="P287" s="2"/>
      <c r="Q287" s="2"/>
      <c r="R287" s="2"/>
      <c r="S287" s="2"/>
      <c r="T287" s="2"/>
      <c r="U287" s="2"/>
    </row>
    <row r="288" spans="1:21" ht="15.75" customHeight="1" thickBot="1" x14ac:dyDescent="0.3">
      <c r="A288" s="158" t="s">
        <v>222</v>
      </c>
      <c r="B288" s="262" t="s">
        <v>223</v>
      </c>
      <c r="C288" s="262"/>
      <c r="D288" s="262"/>
      <c r="E288" s="262"/>
      <c r="F288" s="262"/>
      <c r="G288" s="262"/>
      <c r="H288" s="262"/>
      <c r="J288" s="28"/>
      <c r="K288" s="40" t="s">
        <v>76</v>
      </c>
      <c r="L288" s="40"/>
      <c r="M288" s="1"/>
    </row>
    <row r="289" spans="1:21" ht="15" x14ac:dyDescent="0.25">
      <c r="A289" s="149" t="s">
        <v>88</v>
      </c>
      <c r="B289" s="7" t="s">
        <v>131</v>
      </c>
      <c r="C289" s="7"/>
      <c r="D289" s="7"/>
      <c r="E289" s="7"/>
      <c r="F289" s="7"/>
      <c r="G289" s="7"/>
      <c r="H289" s="7"/>
      <c r="K289" s="40" t="s">
        <v>76</v>
      </c>
      <c r="L289" s="40"/>
      <c r="M289" s="1"/>
    </row>
    <row r="290" spans="1:21" ht="15" x14ac:dyDescent="0.25">
      <c r="A290" s="134"/>
      <c r="B290" s="25" t="str">
        <f>CONCATENATE($O$2&amp;": "&amp;VLOOKUP($B289,$N$3:$U$27,2,0))</f>
        <v>Font: Arial</v>
      </c>
      <c r="C290" s="25" t="str">
        <f>CONCATENATE($P$2&amp;": "&amp;VLOOKUP($B289,$N$3:$U$27,3,0))</f>
        <v>T-face: Bold</v>
      </c>
      <c r="D290" s="25" t="str">
        <f>CONCATENATE($Q$2&amp;": "&amp;VLOOKUP($B289,$N$3:$U$27,4,0))</f>
        <v>Font size: 16</v>
      </c>
      <c r="E290" s="25" t="str">
        <f>CONCATENATE($R$2&amp;": "&amp;VLOOKUP($B289,$N$3:$U$27,5,0))</f>
        <v>Row height: 40</v>
      </c>
      <c r="F290" s="25" t="str">
        <f>CONCATENATE($S$2&amp;": "&amp;VLOOKUP($B289,$N$3:$U$27,6,0))</f>
        <v>Text col: Blue</v>
      </c>
      <c r="G290" s="25" t="str">
        <f>CONCATENATE($T$2&amp;": "&amp;VLOOKUP($B289,$N$3:$U$27,7,0))</f>
        <v>BG col: White</v>
      </c>
      <c r="H290" s="25" t="str">
        <f>CONCATENATE($U$2&amp;": "&amp;VLOOKUP($B289,$N$3:$U$27,8,0))</f>
        <v>Just: Left</v>
      </c>
      <c r="K290" s="40" t="s">
        <v>76</v>
      </c>
      <c r="L290" s="40"/>
      <c r="M290" s="1"/>
    </row>
    <row r="291" spans="1:21" ht="15" x14ac:dyDescent="0.25">
      <c r="A291" s="134" t="s">
        <v>173</v>
      </c>
      <c r="B291" s="31" t="s">
        <v>224</v>
      </c>
      <c r="C291" s="31"/>
      <c r="D291" s="31"/>
      <c r="E291" s="31"/>
      <c r="F291" s="31"/>
      <c r="G291" s="31"/>
      <c r="H291" s="7"/>
      <c r="K291" s="40" t="s">
        <v>76</v>
      </c>
      <c r="L291" s="40"/>
      <c r="M291" s="1"/>
      <c r="N291" s="29"/>
    </row>
    <row r="292" spans="1:21" s="6" customFormat="1" ht="15" x14ac:dyDescent="0.25">
      <c r="A292" s="129" t="s">
        <v>102</v>
      </c>
      <c r="B292" s="7"/>
      <c r="C292" s="7"/>
      <c r="D292" s="7"/>
      <c r="E292" s="7"/>
      <c r="F292" s="7"/>
      <c r="G292" s="7"/>
      <c r="H292" s="7"/>
      <c r="I292" s="39"/>
      <c r="J292" s="2"/>
      <c r="K292" s="40" t="s">
        <v>76</v>
      </c>
      <c r="L292" s="40"/>
      <c r="M292" s="1"/>
      <c r="N292" s="2"/>
      <c r="O292" s="2"/>
      <c r="P292" s="2"/>
      <c r="Q292" s="2"/>
      <c r="R292" s="2"/>
      <c r="S292" s="2"/>
      <c r="T292"/>
      <c r="U292"/>
    </row>
    <row r="293" spans="1:21" ht="33" customHeight="1" x14ac:dyDescent="0.25">
      <c r="A293" s="130" t="s">
        <v>104</v>
      </c>
      <c r="B293" s="7" t="s">
        <v>225</v>
      </c>
      <c r="C293" s="7"/>
      <c r="D293" s="7"/>
      <c r="E293" s="7"/>
      <c r="F293" s="7"/>
      <c r="G293" s="7"/>
      <c r="H293" s="7"/>
      <c r="J293" s="6"/>
      <c r="K293" s="40" t="s">
        <v>76</v>
      </c>
      <c r="L293" s="40"/>
      <c r="M293" s="1"/>
      <c r="O293" s="29"/>
      <c r="P293" s="29"/>
      <c r="Q293" s="29"/>
      <c r="R293" s="29"/>
      <c r="S293" s="29"/>
    </row>
    <row r="294" spans="1:21" ht="15" x14ac:dyDescent="0.25">
      <c r="A294" s="130" t="s">
        <v>88</v>
      </c>
      <c r="B294" s="252" t="s">
        <v>164</v>
      </c>
      <c r="C294" s="252"/>
      <c r="D294" s="252"/>
      <c r="E294" s="252"/>
      <c r="F294" s="252"/>
      <c r="G294" s="252"/>
      <c r="H294" s="7"/>
      <c r="K294" s="40" t="s">
        <v>76</v>
      </c>
      <c r="L294" s="40"/>
      <c r="M294" s="1"/>
    </row>
    <row r="295" spans="1:21" ht="15" x14ac:dyDescent="0.25">
      <c r="A295" s="130" t="s">
        <v>110</v>
      </c>
      <c r="B295" s="7" t="s">
        <v>76</v>
      </c>
      <c r="C295" s="7"/>
      <c r="D295" s="7"/>
      <c r="E295" s="7"/>
      <c r="F295" s="7"/>
      <c r="G295" s="7"/>
      <c r="H295" s="7"/>
      <c r="K295" s="40" t="s">
        <v>76</v>
      </c>
      <c r="L295" s="40"/>
      <c r="M295" s="1"/>
    </row>
    <row r="296" spans="1:21" ht="15" x14ac:dyDescent="0.25">
      <c r="A296" s="130" t="s">
        <v>177</v>
      </c>
      <c r="B296" s="7" t="s">
        <v>76</v>
      </c>
      <c r="C296" s="7"/>
      <c r="D296" s="7"/>
      <c r="E296" s="7"/>
      <c r="F296" s="7"/>
      <c r="G296" s="7"/>
      <c r="H296" s="7"/>
      <c r="K296" s="40" t="s">
        <v>76</v>
      </c>
      <c r="L296" s="40"/>
      <c r="M296" s="1"/>
      <c r="N296" s="6"/>
    </row>
    <row r="297" spans="1:21" ht="15" x14ac:dyDescent="0.25">
      <c r="A297" s="130" t="s">
        <v>141</v>
      </c>
      <c r="B297" s="7" t="s">
        <v>76</v>
      </c>
      <c r="C297" s="7"/>
      <c r="D297" s="7"/>
      <c r="E297" s="7"/>
      <c r="F297" s="7"/>
      <c r="G297" s="7"/>
      <c r="H297" s="7"/>
      <c r="K297" s="40" t="s">
        <v>76</v>
      </c>
      <c r="L297" s="40"/>
      <c r="M297" s="1"/>
      <c r="T297" s="6"/>
      <c r="U297" s="6"/>
    </row>
    <row r="298" spans="1:21" ht="15" x14ac:dyDescent="0.25">
      <c r="A298" s="130" t="s">
        <v>143</v>
      </c>
      <c r="B298" s="7" t="s">
        <v>76</v>
      </c>
      <c r="C298" s="7"/>
      <c r="D298" s="7"/>
      <c r="E298" s="7"/>
      <c r="F298" s="7"/>
      <c r="G298" s="7"/>
      <c r="H298" s="7"/>
      <c r="K298" s="40" t="s">
        <v>76</v>
      </c>
      <c r="L298" s="40"/>
      <c r="M298" s="1"/>
      <c r="O298" s="6"/>
      <c r="P298" s="6"/>
      <c r="Q298" s="6"/>
      <c r="R298" s="6"/>
      <c r="S298" s="6"/>
    </row>
    <row r="299" spans="1:21" ht="30" x14ac:dyDescent="0.25">
      <c r="A299" s="128" t="s">
        <v>145</v>
      </c>
      <c r="B299" s="7" t="str">
        <f>IF(B289=$N$4,"Yes","No")</f>
        <v>No</v>
      </c>
      <c r="C299" s="7"/>
      <c r="D299" s="7"/>
      <c r="E299" s="7"/>
      <c r="F299" s="7"/>
      <c r="G299" s="7"/>
      <c r="H299" s="23"/>
      <c r="K299" s="40" t="s">
        <v>76</v>
      </c>
      <c r="L299" s="40"/>
      <c r="M299" s="1"/>
    </row>
    <row r="300" spans="1:21" ht="15" x14ac:dyDescent="0.25">
      <c r="A300" s="129" t="s">
        <v>121</v>
      </c>
      <c r="B300" s="252" t="s">
        <v>178</v>
      </c>
      <c r="C300" s="252"/>
      <c r="D300" s="252"/>
      <c r="E300" s="252"/>
      <c r="F300" s="252"/>
      <c r="G300" s="252"/>
      <c r="H300" s="7"/>
      <c r="K300" s="40" t="s">
        <v>76</v>
      </c>
      <c r="L300" s="40"/>
      <c r="M300" s="1"/>
    </row>
    <row r="301" spans="1:21" customFormat="1" ht="15.75" thickBot="1" x14ac:dyDescent="0.3">
      <c r="A301" s="133"/>
      <c r="B301" s="7"/>
      <c r="C301" s="7"/>
      <c r="D301" s="7"/>
      <c r="E301" s="7"/>
      <c r="F301" s="7"/>
      <c r="G301" s="7"/>
      <c r="H301" s="7"/>
      <c r="I301" s="38"/>
      <c r="J301" s="2"/>
      <c r="K301" s="40" t="s">
        <v>76</v>
      </c>
      <c r="L301" s="40"/>
      <c r="M301" s="1"/>
      <c r="N301" s="2"/>
      <c r="O301" s="2"/>
      <c r="P301" s="2"/>
      <c r="Q301" s="2"/>
      <c r="R301" s="2"/>
      <c r="S301" s="2"/>
      <c r="T301" s="2"/>
      <c r="U301" s="2"/>
    </row>
    <row r="302" spans="1:21" ht="15.75" customHeight="1" thickBot="1" x14ac:dyDescent="0.3">
      <c r="A302" s="153" t="s">
        <v>226</v>
      </c>
      <c r="B302" s="261" t="s">
        <v>227</v>
      </c>
      <c r="C302" s="262"/>
      <c r="D302" s="262"/>
      <c r="E302" s="262"/>
      <c r="F302" s="262"/>
      <c r="G302" s="262"/>
      <c r="H302" s="262"/>
      <c r="J302" s="28"/>
      <c r="K302" s="40" t="s">
        <v>76</v>
      </c>
      <c r="L302" s="40"/>
      <c r="M302" s="1"/>
    </row>
    <row r="303" spans="1:21" ht="15" x14ac:dyDescent="0.25">
      <c r="A303" s="129" t="s">
        <v>88</v>
      </c>
      <c r="B303" s="7" t="s">
        <v>116</v>
      </c>
      <c r="C303" s="7"/>
      <c r="D303" s="7"/>
      <c r="E303" s="7"/>
      <c r="F303" s="7"/>
      <c r="G303" s="7"/>
      <c r="H303" s="7"/>
      <c r="K303" s="40" t="s">
        <v>76</v>
      </c>
      <c r="L303" s="40"/>
      <c r="M303" s="1"/>
    </row>
    <row r="304" spans="1:21" ht="29.25" x14ac:dyDescent="0.25">
      <c r="A304" s="134"/>
      <c r="B304" s="25" t="str">
        <f>CONCATENATE($O$2&amp;": "&amp;VLOOKUP($B303,$N$3:$U$27,2,0))</f>
        <v>Font: Arial</v>
      </c>
      <c r="C304" s="25" t="str">
        <f>CONCATENATE($P$2&amp;": "&amp;VLOOKUP($B303,$N$3:$U$27,3,0))</f>
        <v>T-face: Bold</v>
      </c>
      <c r="D304" s="25" t="str">
        <f>CONCATENATE($Q$2&amp;": "&amp;VLOOKUP($B303,$N$3:$U$27,4,0))</f>
        <v>Font size: 11</v>
      </c>
      <c r="E304" s="25" t="str">
        <f>CONCATENATE($R$2&amp;": "&amp;VLOOKUP($B303,$N$3:$U$27,5,0))</f>
        <v>Row height: 25</v>
      </c>
      <c r="F304" s="25" t="str">
        <f>CONCATENATE($S$2&amp;": "&amp;VLOOKUP($B303,$N$3:$U$27,6,0))</f>
        <v>Text col: Black</v>
      </c>
      <c r="G304" s="25" t="str">
        <f>CONCATENATE($T$2&amp;": "&amp;VLOOKUP($B303,$N$3:$U$27,7,0))</f>
        <v>BG col: White</v>
      </c>
      <c r="H304" s="25" t="str">
        <f>CONCATENATE($U$2&amp;": "&amp;VLOOKUP($B303,$N$3:$U$27,8,0))</f>
        <v>Just: Left</v>
      </c>
      <c r="K304" s="40" t="s">
        <v>76</v>
      </c>
      <c r="L304" s="40"/>
      <c r="M304" s="1"/>
    </row>
    <row r="305" spans="1:21" ht="15" x14ac:dyDescent="0.25">
      <c r="A305" s="134" t="s">
        <v>100</v>
      </c>
      <c r="B305" s="267" t="s">
        <v>228</v>
      </c>
      <c r="C305" s="267"/>
      <c r="D305" s="267"/>
      <c r="E305" s="267"/>
      <c r="F305" s="267"/>
      <c r="G305" s="267"/>
      <c r="H305" s="7"/>
      <c r="K305" s="40" t="s">
        <v>76</v>
      </c>
      <c r="L305" s="40"/>
      <c r="M305" s="1"/>
      <c r="N305" s="29"/>
    </row>
    <row r="306" spans="1:21" ht="15" x14ac:dyDescent="0.25">
      <c r="A306" s="129" t="s">
        <v>102</v>
      </c>
      <c r="B306" s="31" t="s">
        <v>229</v>
      </c>
      <c r="C306" s="31"/>
      <c r="D306" s="31"/>
      <c r="E306" s="31"/>
      <c r="F306" s="31"/>
      <c r="G306" s="31"/>
      <c r="H306" s="7"/>
      <c r="K306" s="40" t="s">
        <v>76</v>
      </c>
      <c r="L306" s="40"/>
      <c r="M306" s="1"/>
      <c r="T306"/>
      <c r="U306"/>
    </row>
    <row r="307" spans="1:21" ht="17.25" customHeight="1" x14ac:dyDescent="0.25">
      <c r="A307" s="130" t="s">
        <v>104</v>
      </c>
      <c r="B307" s="7" t="s">
        <v>185</v>
      </c>
      <c r="C307" s="7"/>
      <c r="D307" s="7"/>
      <c r="E307" s="7"/>
      <c r="F307" s="7"/>
      <c r="G307" s="7"/>
      <c r="H307" s="7"/>
      <c r="K307" s="40" t="s">
        <v>76</v>
      </c>
      <c r="L307" s="40"/>
      <c r="M307" s="1"/>
      <c r="O307" s="29"/>
      <c r="P307" s="29"/>
      <c r="Q307" s="29"/>
      <c r="R307" s="29"/>
      <c r="S307" s="29"/>
    </row>
    <row r="308" spans="1:21" ht="15" x14ac:dyDescent="0.25">
      <c r="A308" s="130" t="s">
        <v>88</v>
      </c>
      <c r="B308" s="252" t="s">
        <v>164</v>
      </c>
      <c r="C308" s="252"/>
      <c r="D308" s="252"/>
      <c r="E308" s="252"/>
      <c r="F308" s="252"/>
      <c r="G308" s="252"/>
      <c r="H308" s="7"/>
      <c r="K308" s="40" t="s">
        <v>76</v>
      </c>
      <c r="L308" s="40"/>
      <c r="M308" s="1"/>
    </row>
    <row r="309" spans="1:21" ht="15" x14ac:dyDescent="0.25">
      <c r="A309" s="130" t="s">
        <v>110</v>
      </c>
      <c r="B309" s="7" t="s">
        <v>76</v>
      </c>
      <c r="C309" s="7"/>
      <c r="D309" s="7"/>
      <c r="E309" s="7"/>
      <c r="F309" s="7"/>
      <c r="G309" s="7"/>
      <c r="H309" s="7"/>
      <c r="K309" s="40" t="s">
        <v>76</v>
      </c>
      <c r="L309" s="40"/>
      <c r="M309" s="1"/>
    </row>
    <row r="310" spans="1:21" ht="15" x14ac:dyDescent="0.25">
      <c r="A310" s="130" t="s">
        <v>177</v>
      </c>
      <c r="B310" s="7" t="s">
        <v>76</v>
      </c>
      <c r="C310" s="7"/>
      <c r="D310" s="7"/>
      <c r="E310" s="7"/>
      <c r="F310" s="7"/>
      <c r="G310" s="7"/>
      <c r="H310" s="7"/>
      <c r="K310" s="40" t="s">
        <v>76</v>
      </c>
      <c r="L310" s="40"/>
      <c r="M310" s="1"/>
    </row>
    <row r="311" spans="1:21" ht="15" x14ac:dyDescent="0.25">
      <c r="A311" s="130" t="s">
        <v>141</v>
      </c>
      <c r="B311" s="7" t="s">
        <v>76</v>
      </c>
      <c r="C311" s="7"/>
      <c r="D311" s="7"/>
      <c r="E311" s="7"/>
      <c r="F311" s="7"/>
      <c r="G311" s="7"/>
      <c r="H311" s="7"/>
      <c r="K311" s="40" t="s">
        <v>76</v>
      </c>
      <c r="L311" s="40"/>
      <c r="M311" s="1"/>
    </row>
    <row r="312" spans="1:21" ht="15" x14ac:dyDescent="0.25">
      <c r="A312" s="130" t="s">
        <v>143</v>
      </c>
      <c r="B312" s="7" t="s">
        <v>76</v>
      </c>
      <c r="C312" s="7"/>
      <c r="D312" s="7"/>
      <c r="E312" s="7"/>
      <c r="F312" s="7"/>
      <c r="G312" s="7"/>
      <c r="H312" s="7"/>
      <c r="K312" s="40" t="s">
        <v>76</v>
      </c>
      <c r="L312" s="40"/>
      <c r="M312" s="1"/>
    </row>
    <row r="313" spans="1:21" ht="30" x14ac:dyDescent="0.25">
      <c r="A313" s="128" t="s">
        <v>145</v>
      </c>
      <c r="B313" s="7" t="str">
        <f>IF(B303=$N$4,"Yes","No")</f>
        <v>No</v>
      </c>
      <c r="C313" s="7"/>
      <c r="D313" s="7"/>
      <c r="E313" s="7"/>
      <c r="F313" s="7"/>
      <c r="G313" s="7"/>
      <c r="H313" s="23"/>
      <c r="K313" s="40" t="s">
        <v>76</v>
      </c>
      <c r="L313" s="40"/>
      <c r="M313" s="1"/>
    </row>
    <row r="314" spans="1:21" ht="15" x14ac:dyDescent="0.25">
      <c r="A314" s="129" t="s">
        <v>121</v>
      </c>
      <c r="B314" s="252" t="s">
        <v>178</v>
      </c>
      <c r="C314" s="252"/>
      <c r="D314" s="252"/>
      <c r="E314" s="252"/>
      <c r="F314" s="252"/>
      <c r="G314" s="252"/>
      <c r="H314" s="7"/>
      <c r="K314" s="40" t="s">
        <v>76</v>
      </c>
      <c r="L314" s="40"/>
      <c r="M314" s="1"/>
    </row>
    <row r="315" spans="1:21" customFormat="1" ht="15.75" thickBot="1" x14ac:dyDescent="0.3">
      <c r="A315" s="148"/>
      <c r="B315" s="152"/>
      <c r="C315" s="7"/>
      <c r="D315" s="7"/>
      <c r="E315" s="7"/>
      <c r="F315" s="7"/>
      <c r="G315" s="7"/>
      <c r="H315" s="7"/>
      <c r="I315" s="38"/>
      <c r="J315" s="2"/>
      <c r="K315" s="40" t="s">
        <v>76</v>
      </c>
      <c r="L315" s="40"/>
      <c r="M315" s="1"/>
      <c r="N315" s="2"/>
      <c r="O315" s="2"/>
      <c r="P315" s="2"/>
      <c r="Q315" s="2"/>
      <c r="R315" s="2"/>
      <c r="S315" s="2"/>
      <c r="T315" s="2"/>
      <c r="U315" s="2"/>
    </row>
    <row r="316" spans="1:21" ht="15.75" customHeight="1" thickBot="1" x14ac:dyDescent="0.3">
      <c r="A316" s="159" t="s">
        <v>230</v>
      </c>
      <c r="B316" s="262" t="s">
        <v>231</v>
      </c>
      <c r="C316" s="262"/>
      <c r="D316" s="262"/>
      <c r="E316" s="262"/>
      <c r="F316" s="262"/>
      <c r="G316" s="262"/>
      <c r="H316" s="262"/>
      <c r="J316" s="28"/>
      <c r="K316" s="40" t="s">
        <v>76</v>
      </c>
      <c r="L316" s="40"/>
      <c r="M316" s="1"/>
    </row>
    <row r="317" spans="1:21" ht="15" x14ac:dyDescent="0.25">
      <c r="A317" s="149" t="s">
        <v>88</v>
      </c>
      <c r="B317" s="7" t="s">
        <v>118</v>
      </c>
      <c r="C317" s="7"/>
      <c r="D317" s="7"/>
      <c r="E317" s="7"/>
      <c r="F317" s="7"/>
      <c r="G317" s="7"/>
      <c r="H317" s="7"/>
      <c r="K317" s="40" t="s">
        <v>76</v>
      </c>
      <c r="L317" s="40"/>
      <c r="M317" s="1"/>
    </row>
    <row r="318" spans="1:21" ht="29.25" x14ac:dyDescent="0.25">
      <c r="A318" s="134"/>
      <c r="B318" s="25" t="str">
        <f>CONCATENATE($O$2&amp;": "&amp;VLOOKUP($B317,$N$3:$U$27,2,0))</f>
        <v>Font: Arial</v>
      </c>
      <c r="C318" s="25" t="str">
        <f>CONCATENATE($P$2&amp;": "&amp;VLOOKUP($B317,$N$3:$U$27,3,0))</f>
        <v>T-face: Normal</v>
      </c>
      <c r="D318" s="25" t="str">
        <f>CONCATENATE($Q$2&amp;": "&amp;VLOOKUP($B317,$N$3:$U$27,4,0))</f>
        <v>Font size: 11</v>
      </c>
      <c r="E318" s="25" t="str">
        <f>CONCATENATE($R$2&amp;": "&amp;VLOOKUP($B317,$N$3:$U$27,5,0))</f>
        <v>Row height: 15</v>
      </c>
      <c r="F318" s="25" t="str">
        <f>CONCATENATE($S$2&amp;": "&amp;VLOOKUP($B317,$N$3:$U$27,6,0))</f>
        <v>Text col: Black</v>
      </c>
      <c r="G318" s="25" t="str">
        <f>CONCATENATE($T$2&amp;": "&amp;VLOOKUP($B317,$N$3:$U$27,7,0))</f>
        <v>BG col: White</v>
      </c>
      <c r="H318" s="25" t="str">
        <f>CONCATENATE($U$2&amp;": "&amp;VLOOKUP($B317,$N$3:$U$27,8,0))</f>
        <v>Just: Left</v>
      </c>
      <c r="K318" s="40" t="s">
        <v>76</v>
      </c>
      <c r="L318" s="40"/>
      <c r="M318" s="1"/>
    </row>
    <row r="319" spans="1:21" ht="15" x14ac:dyDescent="0.25">
      <c r="A319" s="134" t="s">
        <v>100</v>
      </c>
      <c r="B319" s="81" t="s">
        <v>232</v>
      </c>
      <c r="C319" s="81"/>
      <c r="D319" s="81"/>
      <c r="E319" s="81"/>
      <c r="F319" s="81"/>
      <c r="G319" s="81"/>
      <c r="H319" s="7"/>
      <c r="K319" s="40" t="s">
        <v>76</v>
      </c>
      <c r="L319" s="40"/>
      <c r="M319" s="1"/>
      <c r="N319" s="29"/>
    </row>
    <row r="320" spans="1:21" s="6" customFormat="1" ht="15" x14ac:dyDescent="0.25">
      <c r="A320" s="129" t="s">
        <v>102</v>
      </c>
      <c r="B320" s="55" t="s">
        <v>233</v>
      </c>
      <c r="C320" s="55"/>
      <c r="D320" s="55"/>
      <c r="E320" s="55"/>
      <c r="F320" s="55"/>
      <c r="G320" s="55"/>
      <c r="H320" s="7"/>
      <c r="I320" s="39"/>
      <c r="J320" s="2"/>
      <c r="K320" s="40" t="s">
        <v>76</v>
      </c>
      <c r="L320" s="40"/>
      <c r="M320" s="1"/>
      <c r="N320" s="2"/>
      <c r="O320" s="2"/>
      <c r="P320" s="2"/>
      <c r="Q320" s="2"/>
      <c r="R320" s="2"/>
      <c r="S320" s="2"/>
      <c r="T320"/>
      <c r="U320"/>
    </row>
    <row r="321" spans="1:21" ht="30.75" customHeight="1" x14ac:dyDescent="0.25">
      <c r="A321" s="130" t="s">
        <v>104</v>
      </c>
      <c r="B321" s="7" t="s">
        <v>185</v>
      </c>
      <c r="C321" s="7"/>
      <c r="D321" s="7"/>
      <c r="E321" s="7"/>
      <c r="F321" s="7"/>
      <c r="G321" s="7"/>
      <c r="H321" s="7"/>
      <c r="J321" s="6"/>
      <c r="K321" s="40" t="s">
        <v>76</v>
      </c>
      <c r="L321" s="40"/>
      <c r="M321" s="1"/>
      <c r="O321" s="29"/>
      <c r="P321" s="29"/>
      <c r="Q321" s="29"/>
      <c r="R321" s="29"/>
      <c r="S321" s="29"/>
    </row>
    <row r="322" spans="1:21" ht="15" x14ac:dyDescent="0.25">
      <c r="A322" s="130" t="s">
        <v>88</v>
      </c>
      <c r="B322" s="252" t="s">
        <v>164</v>
      </c>
      <c r="C322" s="252"/>
      <c r="D322" s="252"/>
      <c r="E322" s="252"/>
      <c r="F322" s="252"/>
      <c r="G322" s="252"/>
      <c r="H322" s="7"/>
      <c r="K322" s="40" t="s">
        <v>76</v>
      </c>
      <c r="L322" s="40"/>
      <c r="M322" s="1"/>
    </row>
    <row r="323" spans="1:21" ht="15" x14ac:dyDescent="0.25">
      <c r="A323" s="130" t="s">
        <v>110</v>
      </c>
      <c r="B323" s="7" t="s">
        <v>76</v>
      </c>
      <c r="C323" s="7"/>
      <c r="D323" s="7"/>
      <c r="E323" s="7"/>
      <c r="F323" s="7"/>
      <c r="G323" s="7"/>
      <c r="H323" s="7"/>
      <c r="K323" s="40" t="s">
        <v>76</v>
      </c>
      <c r="L323" s="40"/>
      <c r="M323" s="1"/>
    </row>
    <row r="324" spans="1:21" ht="15" x14ac:dyDescent="0.25">
      <c r="A324" s="130" t="s">
        <v>177</v>
      </c>
      <c r="B324" s="7" t="s">
        <v>76</v>
      </c>
      <c r="C324" s="7"/>
      <c r="D324" s="7"/>
      <c r="E324" s="7"/>
      <c r="F324" s="7"/>
      <c r="G324" s="7"/>
      <c r="H324" s="7"/>
      <c r="K324" s="40" t="s">
        <v>76</v>
      </c>
      <c r="L324" s="40"/>
      <c r="M324" s="1"/>
      <c r="N324" s="6"/>
    </row>
    <row r="325" spans="1:21" ht="15" x14ac:dyDescent="0.25">
      <c r="A325" s="130" t="s">
        <v>141</v>
      </c>
      <c r="B325" s="7" t="s">
        <v>76</v>
      </c>
      <c r="C325" s="7"/>
      <c r="D325" s="7"/>
      <c r="E325" s="7"/>
      <c r="F325" s="7"/>
      <c r="G325" s="7"/>
      <c r="H325" s="7"/>
      <c r="K325" s="40" t="s">
        <v>76</v>
      </c>
      <c r="L325" s="40"/>
      <c r="M325" s="1"/>
      <c r="T325" s="6"/>
      <c r="U325" s="6"/>
    </row>
    <row r="326" spans="1:21" ht="15" x14ac:dyDescent="0.25">
      <c r="A326" s="130" t="s">
        <v>143</v>
      </c>
      <c r="B326" s="7" t="s">
        <v>76</v>
      </c>
      <c r="C326" s="7"/>
      <c r="D326" s="7"/>
      <c r="E326" s="7"/>
      <c r="F326" s="7"/>
      <c r="G326" s="7"/>
      <c r="H326" s="7"/>
      <c r="K326" s="40" t="s">
        <v>76</v>
      </c>
      <c r="L326" s="40"/>
      <c r="M326" s="1"/>
      <c r="O326" s="6"/>
      <c r="P326" s="6"/>
      <c r="Q326" s="6"/>
      <c r="R326" s="6"/>
      <c r="S326" s="6"/>
    </row>
    <row r="327" spans="1:21" ht="30" x14ac:dyDescent="0.25">
      <c r="A327" s="128" t="s">
        <v>145</v>
      </c>
      <c r="B327" s="7" t="str">
        <f>IF(B317=$N$4,"Yes","No")</f>
        <v>No</v>
      </c>
      <c r="C327" s="7"/>
      <c r="D327" s="7"/>
      <c r="E327" s="7"/>
      <c r="F327" s="7"/>
      <c r="G327" s="7"/>
      <c r="H327" s="23"/>
      <c r="K327" s="40" t="s">
        <v>76</v>
      </c>
      <c r="L327" s="40"/>
      <c r="M327" s="1"/>
    </row>
    <row r="328" spans="1:21" ht="15" x14ac:dyDescent="0.25">
      <c r="A328" s="129" t="s">
        <v>121</v>
      </c>
      <c r="B328" s="252" t="s">
        <v>178</v>
      </c>
      <c r="C328" s="252"/>
      <c r="D328" s="252"/>
      <c r="E328" s="252"/>
      <c r="F328" s="252"/>
      <c r="G328" s="252"/>
      <c r="H328" s="7"/>
      <c r="K328" s="40" t="s">
        <v>76</v>
      </c>
      <c r="L328" s="40"/>
      <c r="M328" s="1"/>
    </row>
    <row r="329" spans="1:21" customFormat="1" ht="15.75" thickBot="1" x14ac:dyDescent="0.3">
      <c r="A329" s="148"/>
      <c r="B329" s="7"/>
      <c r="C329" s="7"/>
      <c r="D329" s="7"/>
      <c r="E329" s="7"/>
      <c r="F329" s="7"/>
      <c r="G329" s="7"/>
      <c r="H329" s="7"/>
      <c r="I329" s="38"/>
      <c r="J329" s="2"/>
      <c r="K329" s="40" t="s">
        <v>76</v>
      </c>
      <c r="L329" s="40"/>
      <c r="M329" s="1"/>
      <c r="N329" s="2"/>
      <c r="O329" s="2"/>
      <c r="P329" s="2"/>
      <c r="Q329" s="2"/>
      <c r="R329" s="2"/>
      <c r="S329" s="2"/>
      <c r="T329" s="2"/>
      <c r="U329" s="2"/>
    </row>
    <row r="330" spans="1:21" ht="15.75" customHeight="1" thickBot="1" x14ac:dyDescent="0.3">
      <c r="A330" s="153" t="s">
        <v>234</v>
      </c>
      <c r="B330" s="261" t="s">
        <v>235</v>
      </c>
      <c r="C330" s="262"/>
      <c r="D330" s="262"/>
      <c r="E330" s="262"/>
      <c r="F330" s="262"/>
      <c r="G330" s="262"/>
      <c r="H330" s="262"/>
      <c r="J330" s="28"/>
      <c r="K330" s="40" t="s">
        <v>76</v>
      </c>
      <c r="L330" s="40"/>
      <c r="M330" s="1"/>
    </row>
    <row r="331" spans="1:21" ht="15" x14ac:dyDescent="0.25">
      <c r="A331" s="129" t="s">
        <v>88</v>
      </c>
      <c r="B331" s="7" t="s">
        <v>118</v>
      </c>
      <c r="C331" s="7"/>
      <c r="D331" s="7"/>
      <c r="E331" s="7"/>
      <c r="F331" s="7"/>
      <c r="G331" s="7"/>
      <c r="H331" s="7"/>
      <c r="K331" s="40" t="s">
        <v>76</v>
      </c>
      <c r="L331" s="40"/>
      <c r="M331" s="1"/>
    </row>
    <row r="332" spans="1:21" ht="29.25" x14ac:dyDescent="0.25">
      <c r="A332" s="134"/>
      <c r="B332" s="25" t="str">
        <f>CONCATENATE($O$2&amp;": "&amp;VLOOKUP($B331,$N$3:$U$27,2,0))</f>
        <v>Font: Arial</v>
      </c>
      <c r="C332" s="25" t="str">
        <f>CONCATENATE($P$2&amp;": "&amp;VLOOKUP($B331,$N$3:$U$27,3,0))</f>
        <v>T-face: Normal</v>
      </c>
      <c r="D332" s="25" t="str">
        <f>CONCATENATE($Q$2&amp;": "&amp;VLOOKUP($B331,$N$3:$U$27,4,0))</f>
        <v>Font size: 11</v>
      </c>
      <c r="E332" s="25" t="str">
        <f>CONCATENATE($R$2&amp;": "&amp;VLOOKUP($B331,$N$3:$U$27,5,0))</f>
        <v>Row height: 15</v>
      </c>
      <c r="F332" s="25" t="str">
        <f>CONCATENATE($S$2&amp;": "&amp;VLOOKUP($B331,$N$3:$U$27,6,0))</f>
        <v>Text col: Black</v>
      </c>
      <c r="G332" s="25" t="str">
        <f>CONCATENATE($T$2&amp;": "&amp;VLOOKUP($B331,$N$3:$U$27,7,0))</f>
        <v>BG col: White</v>
      </c>
      <c r="H332" s="25" t="str">
        <f>CONCATENATE($U$2&amp;": "&amp;VLOOKUP($B331,$N$3:$U$27,8,0))</f>
        <v>Just: Left</v>
      </c>
      <c r="K332" s="40" t="s">
        <v>76</v>
      </c>
      <c r="L332" s="40"/>
      <c r="M332" s="1"/>
    </row>
    <row r="333" spans="1:21" ht="15" x14ac:dyDescent="0.25">
      <c r="A333" s="134" t="s">
        <v>100</v>
      </c>
      <c r="B333" s="267" t="s">
        <v>236</v>
      </c>
      <c r="C333" s="267"/>
      <c r="D333" s="267"/>
      <c r="E333" s="267"/>
      <c r="F333" s="267"/>
      <c r="G333" s="267"/>
      <c r="H333" s="7"/>
      <c r="K333" s="40" t="s">
        <v>76</v>
      </c>
      <c r="L333" s="40"/>
      <c r="M333" s="1"/>
      <c r="N333" s="29"/>
    </row>
    <row r="334" spans="1:21" s="6" customFormat="1" ht="15" x14ac:dyDescent="0.25">
      <c r="A334" s="129" t="s">
        <v>102</v>
      </c>
      <c r="B334" s="55" t="s">
        <v>237</v>
      </c>
      <c r="C334" s="31"/>
      <c r="D334" s="31"/>
      <c r="E334" s="31"/>
      <c r="F334" s="31"/>
      <c r="G334" s="31"/>
      <c r="H334" s="7"/>
      <c r="I334" s="39"/>
      <c r="J334" s="2"/>
      <c r="K334" s="40" t="s">
        <v>76</v>
      </c>
      <c r="L334" s="40"/>
      <c r="M334" s="1"/>
      <c r="N334" s="2"/>
      <c r="O334" s="2"/>
      <c r="P334" s="2"/>
      <c r="Q334" s="2"/>
      <c r="R334" s="2"/>
      <c r="S334" s="2"/>
      <c r="T334"/>
      <c r="U334"/>
    </row>
    <row r="335" spans="1:21" ht="15" x14ac:dyDescent="0.25">
      <c r="A335" s="130" t="s">
        <v>104</v>
      </c>
      <c r="B335" s="7" t="s">
        <v>185</v>
      </c>
      <c r="C335" s="7"/>
      <c r="D335" s="7"/>
      <c r="E335" s="7"/>
      <c r="F335" s="7"/>
      <c r="G335" s="7"/>
      <c r="H335" s="7"/>
      <c r="J335" s="6"/>
      <c r="K335" s="40" t="s">
        <v>76</v>
      </c>
      <c r="L335" s="40"/>
      <c r="M335" s="1"/>
      <c r="O335" s="29"/>
      <c r="P335" s="29"/>
      <c r="Q335" s="29"/>
      <c r="R335" s="29"/>
      <c r="S335" s="29"/>
    </row>
    <row r="336" spans="1:21" ht="15" x14ac:dyDescent="0.25">
      <c r="A336" s="130" t="s">
        <v>88</v>
      </c>
      <c r="B336" s="252" t="s">
        <v>164</v>
      </c>
      <c r="C336" s="252"/>
      <c r="D336" s="252"/>
      <c r="E336" s="252"/>
      <c r="F336" s="252"/>
      <c r="G336" s="252"/>
      <c r="H336" s="7"/>
      <c r="K336" s="40" t="s">
        <v>76</v>
      </c>
      <c r="L336" s="40"/>
      <c r="M336" s="1"/>
    </row>
    <row r="337" spans="1:21" ht="15" x14ac:dyDescent="0.25">
      <c r="A337" s="130" t="s">
        <v>110</v>
      </c>
      <c r="B337" s="7" t="s">
        <v>76</v>
      </c>
      <c r="C337" s="7"/>
      <c r="D337" s="7"/>
      <c r="E337" s="7"/>
      <c r="F337" s="7"/>
      <c r="G337" s="7"/>
      <c r="H337" s="7"/>
      <c r="K337" s="40" t="s">
        <v>76</v>
      </c>
      <c r="L337" s="40"/>
      <c r="M337" s="1"/>
    </row>
    <row r="338" spans="1:21" ht="15" x14ac:dyDescent="0.25">
      <c r="A338" s="130" t="s">
        <v>177</v>
      </c>
      <c r="B338" s="7" t="s">
        <v>76</v>
      </c>
      <c r="C338" s="7"/>
      <c r="D338" s="7"/>
      <c r="E338" s="7"/>
      <c r="F338" s="7"/>
      <c r="G338" s="7"/>
      <c r="H338" s="7"/>
      <c r="K338" s="40" t="s">
        <v>76</v>
      </c>
      <c r="L338" s="40"/>
      <c r="M338" s="1"/>
      <c r="N338" s="6"/>
    </row>
    <row r="339" spans="1:21" ht="15" x14ac:dyDescent="0.25">
      <c r="A339" s="130" t="s">
        <v>141</v>
      </c>
      <c r="B339" s="7" t="s">
        <v>76</v>
      </c>
      <c r="C339" s="7"/>
      <c r="D339" s="7"/>
      <c r="E339" s="7"/>
      <c r="F339" s="7"/>
      <c r="G339" s="7"/>
      <c r="H339" s="7"/>
      <c r="K339" s="40" t="s">
        <v>76</v>
      </c>
      <c r="L339" s="40"/>
      <c r="M339" s="1"/>
      <c r="T339" s="6"/>
      <c r="U339" s="6"/>
    </row>
    <row r="340" spans="1:21" ht="15" x14ac:dyDescent="0.25">
      <c r="A340" s="130" t="s">
        <v>143</v>
      </c>
      <c r="B340" s="7" t="s">
        <v>76</v>
      </c>
      <c r="C340" s="7"/>
      <c r="D340" s="7"/>
      <c r="E340" s="7"/>
      <c r="F340" s="7"/>
      <c r="G340" s="7"/>
      <c r="H340" s="7"/>
      <c r="K340" s="40" t="s">
        <v>76</v>
      </c>
      <c r="L340" s="40"/>
      <c r="M340" s="1"/>
      <c r="O340" s="6"/>
      <c r="P340" s="6"/>
      <c r="Q340" s="6"/>
      <c r="R340" s="6"/>
      <c r="S340" s="6"/>
    </row>
    <row r="341" spans="1:21" ht="30" x14ac:dyDescent="0.25">
      <c r="A341" s="128" t="s">
        <v>145</v>
      </c>
      <c r="B341" s="7" t="str">
        <f>IF(B331=$N$4,"Yes","No")</f>
        <v>No</v>
      </c>
      <c r="C341" s="7"/>
      <c r="D341" s="7"/>
      <c r="E341" s="7"/>
      <c r="F341" s="7"/>
      <c r="G341" s="7"/>
      <c r="H341" s="23"/>
      <c r="K341" s="40" t="s">
        <v>76</v>
      </c>
      <c r="L341" s="40"/>
      <c r="M341" s="1"/>
    </row>
    <row r="342" spans="1:21" ht="15" x14ac:dyDescent="0.25">
      <c r="A342" s="129" t="s">
        <v>121</v>
      </c>
      <c r="B342" s="252" t="s">
        <v>238</v>
      </c>
      <c r="C342" s="252"/>
      <c r="D342" s="252"/>
      <c r="E342" s="252"/>
      <c r="F342" s="252"/>
      <c r="G342" s="252"/>
      <c r="H342" s="7"/>
      <c r="K342" s="40" t="s">
        <v>76</v>
      </c>
      <c r="L342" s="40"/>
      <c r="M342" s="1"/>
    </row>
    <row r="343" spans="1:21" customFormat="1" ht="15.75" thickBot="1" x14ac:dyDescent="0.3">
      <c r="A343" s="148"/>
      <c r="B343" s="7"/>
      <c r="C343" s="7"/>
      <c r="D343" s="7"/>
      <c r="E343" s="7"/>
      <c r="F343" s="7"/>
      <c r="G343" s="7"/>
      <c r="H343" s="7"/>
      <c r="I343" s="38"/>
      <c r="J343" s="2"/>
      <c r="K343" s="40" t="s">
        <v>76</v>
      </c>
      <c r="L343" s="40"/>
      <c r="M343" s="1"/>
      <c r="N343" s="2"/>
      <c r="O343" s="2"/>
      <c r="P343" s="2"/>
      <c r="Q343" s="2"/>
      <c r="R343" s="2"/>
      <c r="S343" s="2"/>
      <c r="T343" s="2"/>
      <c r="U343" s="2"/>
    </row>
    <row r="344" spans="1:21" ht="15.75" customHeight="1" thickBot="1" x14ac:dyDescent="0.3">
      <c r="A344" s="155" t="s">
        <v>239</v>
      </c>
      <c r="B344" s="261" t="s">
        <v>240</v>
      </c>
      <c r="C344" s="262"/>
      <c r="D344" s="262"/>
      <c r="E344" s="262"/>
      <c r="F344" s="262"/>
      <c r="G344" s="262"/>
      <c r="H344" s="262"/>
      <c r="J344" s="28"/>
      <c r="K344" s="40" t="s">
        <v>76</v>
      </c>
      <c r="L344" s="40"/>
      <c r="M344" s="1"/>
    </row>
    <row r="345" spans="1:21" ht="15" x14ac:dyDescent="0.25">
      <c r="A345" s="129" t="s">
        <v>88</v>
      </c>
      <c r="B345" s="7" t="s">
        <v>137</v>
      </c>
      <c r="C345" s="7"/>
      <c r="D345" s="7"/>
      <c r="E345" s="7"/>
      <c r="F345" s="7"/>
      <c r="G345" s="7"/>
      <c r="H345" s="7"/>
      <c r="K345" s="40" t="s">
        <v>76</v>
      </c>
      <c r="L345" s="40"/>
      <c r="M345" s="1"/>
    </row>
    <row r="346" spans="1:21" ht="29.25" x14ac:dyDescent="0.25">
      <c r="A346" s="134"/>
      <c r="B346" s="25" t="str">
        <f>CONCATENATE($O$2&amp;": "&amp;VLOOKUP($B345,$N$3:$U$27,2,0))</f>
        <v>Font: Arial</v>
      </c>
      <c r="C346" s="25" t="str">
        <f>CONCATENATE($P$2&amp;": "&amp;VLOOKUP($B345,$N$3:$U$27,3,0))</f>
        <v>T-face: Bold</v>
      </c>
      <c r="D346" s="25" t="str">
        <f>CONCATENATE($Q$2&amp;": "&amp;VLOOKUP($B345,$N$3:$U$27,4,0))</f>
        <v>Font size: 11</v>
      </c>
      <c r="E346" s="25" t="str">
        <f>CONCATENATE($R$2&amp;": "&amp;VLOOKUP($B345,$N$3:$U$27,5,0))</f>
        <v>Row height: 26.5</v>
      </c>
      <c r="F346" s="25" t="str">
        <f>CONCATENATE($S$2&amp;": "&amp;VLOOKUP($B345,$N$3:$U$27,6,0))</f>
        <v>Text col: Black</v>
      </c>
      <c r="G346" s="25" t="str">
        <f>CONCATENATE($T$2&amp;": "&amp;VLOOKUP($B345,$N$3:$U$27,7,0))</f>
        <v>BG col: Light Sky blue</v>
      </c>
      <c r="H346" s="25" t="str">
        <f>CONCATENATE($U$2&amp;": "&amp;VLOOKUP($B345,$N$3:$U$27,8,0))</f>
        <v>Just: Left</v>
      </c>
      <c r="K346" s="40" t="s">
        <v>76</v>
      </c>
      <c r="L346" s="40"/>
      <c r="M346" s="1"/>
    </row>
    <row r="347" spans="1:21" ht="15" x14ac:dyDescent="0.25">
      <c r="A347" s="129" t="s">
        <v>100</v>
      </c>
      <c r="B347" s="7" t="s">
        <v>241</v>
      </c>
      <c r="C347" s="7"/>
      <c r="D347" s="7"/>
      <c r="E347" s="7"/>
      <c r="F347" s="7"/>
      <c r="G347" s="7"/>
      <c r="H347" s="7"/>
      <c r="K347" s="40" t="s">
        <v>76</v>
      </c>
      <c r="L347" s="40"/>
      <c r="M347" s="1"/>
      <c r="N347" s="29"/>
    </row>
    <row r="348" spans="1:21" s="6" customFormat="1" ht="15" x14ac:dyDescent="0.25">
      <c r="A348" s="129" t="s">
        <v>102</v>
      </c>
      <c r="B348" s="7"/>
      <c r="C348" s="7"/>
      <c r="D348" s="7"/>
      <c r="E348" s="7"/>
      <c r="F348" s="7"/>
      <c r="G348" s="7"/>
      <c r="H348" s="7"/>
      <c r="I348" s="39"/>
      <c r="J348" s="2"/>
      <c r="K348" s="40" t="s">
        <v>76</v>
      </c>
      <c r="L348" s="40"/>
      <c r="M348" s="1"/>
      <c r="N348" s="2"/>
      <c r="O348" s="2"/>
      <c r="P348" s="2"/>
      <c r="Q348" s="2"/>
      <c r="R348" s="2"/>
      <c r="S348" s="2"/>
      <c r="T348"/>
      <c r="U348"/>
    </row>
    <row r="349" spans="1:21" ht="15" x14ac:dyDescent="0.25">
      <c r="A349" s="130" t="s">
        <v>104</v>
      </c>
      <c r="B349" s="7" t="s">
        <v>185</v>
      </c>
      <c r="C349" s="7"/>
      <c r="D349" s="7"/>
      <c r="E349" s="7"/>
      <c r="F349" s="7"/>
      <c r="G349" s="7"/>
      <c r="H349" s="7"/>
      <c r="J349" s="6"/>
      <c r="K349" s="40" t="s">
        <v>76</v>
      </c>
      <c r="L349" s="40"/>
      <c r="M349" s="1"/>
      <c r="O349" s="29"/>
      <c r="P349" s="29"/>
      <c r="Q349" s="29"/>
      <c r="R349" s="29"/>
      <c r="S349" s="29"/>
    </row>
    <row r="350" spans="1:21" ht="15" x14ac:dyDescent="0.25">
      <c r="A350" s="130" t="s">
        <v>88</v>
      </c>
      <c r="B350" s="252" t="s">
        <v>164</v>
      </c>
      <c r="C350" s="252"/>
      <c r="D350" s="252"/>
      <c r="E350" s="252"/>
      <c r="F350" s="252"/>
      <c r="G350" s="252"/>
      <c r="H350" s="7"/>
      <c r="K350" s="40" t="s">
        <v>76</v>
      </c>
      <c r="L350" s="40"/>
      <c r="M350" s="1"/>
    </row>
    <row r="351" spans="1:21" ht="15" x14ac:dyDescent="0.25">
      <c r="A351" s="130" t="s">
        <v>110</v>
      </c>
      <c r="B351" s="7" t="s">
        <v>76</v>
      </c>
      <c r="C351" s="7"/>
      <c r="D351" s="7"/>
      <c r="E351" s="7"/>
      <c r="F351" s="7"/>
      <c r="G351" s="7"/>
      <c r="H351" s="7"/>
      <c r="K351" s="40" t="s">
        <v>76</v>
      </c>
      <c r="L351" s="40"/>
      <c r="M351" s="1"/>
    </row>
    <row r="352" spans="1:21" ht="15" x14ac:dyDescent="0.25">
      <c r="A352" s="130" t="s">
        <v>177</v>
      </c>
      <c r="B352" s="7" t="s">
        <v>76</v>
      </c>
      <c r="C352" s="7"/>
      <c r="D352" s="7"/>
      <c r="E352" s="7"/>
      <c r="F352" s="7"/>
      <c r="G352" s="7"/>
      <c r="H352" s="7"/>
      <c r="K352" s="40" t="s">
        <v>76</v>
      </c>
      <c r="L352" s="40"/>
      <c r="M352" s="1"/>
      <c r="N352" s="6"/>
    </row>
    <row r="353" spans="1:21" ht="15" x14ac:dyDescent="0.25">
      <c r="A353" s="130" t="s">
        <v>141</v>
      </c>
      <c r="B353" s="7" t="s">
        <v>76</v>
      </c>
      <c r="C353" s="7"/>
      <c r="D353" s="7"/>
      <c r="E353" s="7"/>
      <c r="F353" s="7"/>
      <c r="G353" s="7"/>
      <c r="H353" s="7"/>
      <c r="K353" s="40" t="s">
        <v>76</v>
      </c>
      <c r="L353" s="40"/>
      <c r="M353" s="1"/>
      <c r="T353" s="6"/>
      <c r="U353" s="6"/>
    </row>
    <row r="354" spans="1:21" ht="15" x14ac:dyDescent="0.25">
      <c r="A354" s="130" t="s">
        <v>143</v>
      </c>
      <c r="B354" s="7" t="s">
        <v>76</v>
      </c>
      <c r="C354" s="7"/>
      <c r="D354" s="7"/>
      <c r="E354" s="7"/>
      <c r="F354" s="7"/>
      <c r="G354" s="7"/>
      <c r="H354" s="7"/>
      <c r="K354" s="40" t="s">
        <v>76</v>
      </c>
      <c r="L354" s="40"/>
      <c r="M354" s="1"/>
      <c r="O354" s="6"/>
      <c r="P354" s="6"/>
      <c r="Q354" s="6"/>
      <c r="R354" s="6"/>
      <c r="S354" s="6"/>
    </row>
    <row r="355" spans="1:21" ht="30" x14ac:dyDescent="0.25">
      <c r="A355" s="128" t="s">
        <v>145</v>
      </c>
      <c r="B355" s="7" t="str">
        <f>IF(B345=$N$4,"Yes","No")</f>
        <v>No</v>
      </c>
      <c r="C355" s="7"/>
      <c r="D355" s="7"/>
      <c r="E355" s="7"/>
      <c r="F355" s="7"/>
      <c r="G355" s="7"/>
      <c r="H355" s="23"/>
      <c r="K355" s="40" t="s">
        <v>76</v>
      </c>
      <c r="L355" s="40"/>
      <c r="M355" s="1"/>
    </row>
    <row r="356" spans="1:21" ht="15" x14ac:dyDescent="0.25">
      <c r="A356" s="129" t="s">
        <v>121</v>
      </c>
      <c r="B356" s="252" t="s">
        <v>242</v>
      </c>
      <c r="C356" s="252"/>
      <c r="D356" s="252"/>
      <c r="E356" s="252"/>
      <c r="F356" s="252"/>
      <c r="G356" s="252"/>
      <c r="H356" s="7"/>
      <c r="K356" s="40" t="s">
        <v>76</v>
      </c>
      <c r="L356" s="40"/>
      <c r="M356" s="1"/>
    </row>
    <row r="357" spans="1:21" customFormat="1" ht="15.75" thickBot="1" x14ac:dyDescent="0.3">
      <c r="A357" s="133"/>
      <c r="B357" s="7"/>
      <c r="C357" s="7"/>
      <c r="D357" s="7"/>
      <c r="E357" s="7"/>
      <c r="F357" s="7"/>
      <c r="G357" s="123"/>
      <c r="H357" s="123"/>
      <c r="I357" s="38"/>
      <c r="J357" s="2"/>
      <c r="K357" s="40" t="s">
        <v>76</v>
      </c>
      <c r="L357" s="40"/>
      <c r="M357" s="1"/>
      <c r="N357" s="2"/>
      <c r="O357" s="2"/>
      <c r="P357" s="2"/>
      <c r="Q357" s="2"/>
      <c r="R357" s="2"/>
      <c r="S357" s="2"/>
      <c r="T357" s="2"/>
      <c r="U357" s="2"/>
    </row>
    <row r="358" spans="1:21" ht="15.75" customHeight="1" thickBot="1" x14ac:dyDescent="0.3">
      <c r="A358" s="154" t="s">
        <v>243</v>
      </c>
      <c r="B358" s="263" t="s">
        <v>244</v>
      </c>
      <c r="C358" s="264"/>
      <c r="D358" s="264"/>
      <c r="E358" s="264"/>
      <c r="F358" s="264"/>
      <c r="G358" s="264"/>
      <c r="H358" s="264"/>
      <c r="J358" s="28"/>
      <c r="K358" s="40" t="s">
        <v>151</v>
      </c>
      <c r="L358" s="40"/>
      <c r="M358" s="1"/>
    </row>
    <row r="359" spans="1:21" ht="15" x14ac:dyDescent="0.25">
      <c r="A359" s="149" t="s">
        <v>88</v>
      </c>
      <c r="B359" s="7" t="s">
        <v>137</v>
      </c>
      <c r="C359" s="147"/>
      <c r="D359" s="147"/>
      <c r="E359" s="7"/>
      <c r="F359" s="7"/>
      <c r="G359" s="147"/>
      <c r="H359" s="7"/>
      <c r="K359" s="40" t="s">
        <v>76</v>
      </c>
      <c r="L359" s="40"/>
      <c r="M359" s="1"/>
    </row>
    <row r="360" spans="1:21" ht="29.25" x14ac:dyDescent="0.25">
      <c r="A360" s="134"/>
      <c r="B360" s="25" t="str">
        <f>CONCATENATE($O$2&amp;": "&amp;VLOOKUP($B359,$N$3:$U$27,2,0))</f>
        <v>Font: Arial</v>
      </c>
      <c r="C360" s="25" t="str">
        <f>CONCATENATE($P$2&amp;": "&amp;VLOOKUP($B359,$N$3:$U$27,3,0))</f>
        <v>T-face: Bold</v>
      </c>
      <c r="D360" s="25" t="str">
        <f>CONCATENATE($Q$2&amp;": "&amp;VLOOKUP($B359,$N$3:$U$27,4,0))</f>
        <v>Font size: 11</v>
      </c>
      <c r="E360" s="25" t="str">
        <f>CONCATENATE($R$2&amp;": "&amp;VLOOKUP($B359,$N$3:$U$27,5,0))</f>
        <v>Row height: 26.5</v>
      </c>
      <c r="F360" s="25" t="str">
        <f>CONCATENATE($S$2&amp;": "&amp;VLOOKUP($B359,$N$3:$U$27,6,0))</f>
        <v>Text col: Black</v>
      </c>
      <c r="G360" s="25" t="str">
        <f>CONCATENATE($T$2&amp;": "&amp;VLOOKUP($B359,$N$3:$U$27,7,0))</f>
        <v>BG col: Light Sky blue</v>
      </c>
      <c r="H360" s="25" t="str">
        <f>CONCATENATE($U$2&amp;": "&amp;VLOOKUP($B359,$N$3:$U$27,8,0))</f>
        <v>Just: Left</v>
      </c>
      <c r="K360" s="40" t="s">
        <v>76</v>
      </c>
      <c r="L360" s="40"/>
      <c r="M360" s="1"/>
    </row>
    <row r="361" spans="1:21" ht="15" x14ac:dyDescent="0.25">
      <c r="A361" s="129" t="s">
        <v>100</v>
      </c>
      <c r="B361" s="7" t="s">
        <v>245</v>
      </c>
      <c r="C361" s="7"/>
      <c r="D361" s="7"/>
      <c r="E361" s="7"/>
      <c r="F361" s="7"/>
      <c r="G361" s="7"/>
      <c r="H361" s="7"/>
      <c r="K361" s="40" t="s">
        <v>151</v>
      </c>
      <c r="L361" s="40"/>
      <c r="M361" s="1"/>
      <c r="N361" s="29"/>
    </row>
    <row r="362" spans="1:21" s="6" customFormat="1" ht="15" x14ac:dyDescent="0.25">
      <c r="A362" s="129" t="s">
        <v>102</v>
      </c>
      <c r="B362" s="7"/>
      <c r="C362" s="7"/>
      <c r="D362" s="7"/>
      <c r="E362" s="7"/>
      <c r="F362" s="7"/>
      <c r="G362" s="7"/>
      <c r="H362" s="7"/>
      <c r="I362" s="39"/>
      <c r="J362" s="2"/>
      <c r="K362" s="40" t="s">
        <v>76</v>
      </c>
      <c r="L362" s="40"/>
      <c r="M362" s="1"/>
      <c r="N362" s="2"/>
      <c r="O362" s="2"/>
      <c r="P362" s="2"/>
      <c r="Q362" s="2"/>
      <c r="R362" s="2"/>
      <c r="S362" s="2"/>
      <c r="T362"/>
      <c r="U362"/>
    </row>
    <row r="363" spans="1:21" ht="15" x14ac:dyDescent="0.25">
      <c r="A363" s="130" t="s">
        <v>104</v>
      </c>
      <c r="B363" s="7" t="s">
        <v>185</v>
      </c>
      <c r="C363" s="7"/>
      <c r="D363" s="7"/>
      <c r="E363" s="7"/>
      <c r="F363" s="7"/>
      <c r="G363" s="7"/>
      <c r="H363" s="7"/>
      <c r="J363" s="6"/>
      <c r="K363" s="40" t="s">
        <v>76</v>
      </c>
      <c r="L363" s="40"/>
      <c r="M363" s="1"/>
      <c r="O363" s="29"/>
      <c r="P363" s="29"/>
      <c r="Q363" s="29"/>
      <c r="R363" s="29"/>
      <c r="S363" s="29"/>
    </row>
    <row r="364" spans="1:21" ht="15" x14ac:dyDescent="0.25">
      <c r="A364" s="130" t="s">
        <v>88</v>
      </c>
      <c r="B364" s="252" t="s">
        <v>164</v>
      </c>
      <c r="C364" s="252"/>
      <c r="D364" s="252"/>
      <c r="E364" s="252"/>
      <c r="F364" s="252"/>
      <c r="G364" s="252"/>
      <c r="H364" s="7"/>
      <c r="K364" s="40" t="s">
        <v>151</v>
      </c>
      <c r="L364" s="40"/>
      <c r="M364" s="1"/>
    </row>
    <row r="365" spans="1:21" ht="15" x14ac:dyDescent="0.25">
      <c r="A365" s="130" t="s">
        <v>110</v>
      </c>
      <c r="B365" s="7" t="s">
        <v>76</v>
      </c>
      <c r="C365" s="7"/>
      <c r="D365" s="7"/>
      <c r="E365" s="7"/>
      <c r="F365" s="7"/>
      <c r="G365" s="7"/>
      <c r="H365" s="7"/>
      <c r="K365" s="40" t="s">
        <v>76</v>
      </c>
      <c r="L365" s="40"/>
      <c r="M365" s="1"/>
    </row>
    <row r="366" spans="1:21" ht="15" x14ac:dyDescent="0.25">
      <c r="A366" s="130" t="s">
        <v>177</v>
      </c>
      <c r="B366" s="7" t="s">
        <v>76</v>
      </c>
      <c r="C366" s="7"/>
      <c r="D366" s="7"/>
      <c r="E366" s="7"/>
      <c r="F366" s="7"/>
      <c r="G366" s="7"/>
      <c r="H366" s="7"/>
      <c r="K366" s="40" t="s">
        <v>76</v>
      </c>
      <c r="L366" s="40"/>
      <c r="M366" s="1"/>
      <c r="N366" s="6"/>
    </row>
    <row r="367" spans="1:21" ht="15" x14ac:dyDescent="0.25">
      <c r="A367" s="130" t="s">
        <v>141</v>
      </c>
      <c r="B367" s="7" t="s">
        <v>76</v>
      </c>
      <c r="C367" s="7"/>
      <c r="D367" s="7"/>
      <c r="E367" s="7"/>
      <c r="F367" s="7"/>
      <c r="G367" s="7"/>
      <c r="H367" s="7"/>
      <c r="K367" s="40" t="s">
        <v>76</v>
      </c>
      <c r="L367" s="40"/>
      <c r="M367" s="1"/>
      <c r="T367" s="6"/>
      <c r="U367" s="6"/>
    </row>
    <row r="368" spans="1:21" ht="15" x14ac:dyDescent="0.25">
      <c r="A368" s="130" t="s">
        <v>143</v>
      </c>
      <c r="B368" s="7" t="s">
        <v>76</v>
      </c>
      <c r="C368" s="7"/>
      <c r="D368" s="7"/>
      <c r="E368" s="7"/>
      <c r="F368" s="7"/>
      <c r="G368" s="7"/>
      <c r="H368" s="7"/>
      <c r="K368" s="40" t="s">
        <v>76</v>
      </c>
      <c r="L368" s="40"/>
      <c r="M368" s="1"/>
      <c r="O368" s="6"/>
      <c r="P368" s="6"/>
      <c r="Q368" s="6"/>
      <c r="R368" s="6"/>
      <c r="S368" s="6"/>
    </row>
    <row r="369" spans="1:21" ht="30" x14ac:dyDescent="0.25">
      <c r="A369" s="128" t="s">
        <v>145</v>
      </c>
      <c r="B369" s="7" t="str">
        <f>IF(B359=$N$4,"Yes","No")</f>
        <v>No</v>
      </c>
      <c r="C369" s="7"/>
      <c r="D369" s="7"/>
      <c r="E369" s="7"/>
      <c r="F369" s="7"/>
      <c r="G369" s="7"/>
      <c r="H369" s="23"/>
      <c r="K369" s="40" t="s">
        <v>76</v>
      </c>
      <c r="L369" s="40"/>
      <c r="M369" s="1"/>
    </row>
    <row r="370" spans="1:21" ht="15" x14ac:dyDescent="0.25">
      <c r="A370" s="129" t="s">
        <v>121</v>
      </c>
      <c r="B370" s="252" t="s">
        <v>246</v>
      </c>
      <c r="C370" s="252"/>
      <c r="D370" s="252"/>
      <c r="E370" s="252"/>
      <c r="F370" s="252"/>
      <c r="G370" s="252"/>
      <c r="H370" s="7"/>
      <c r="K370" s="40" t="s">
        <v>76</v>
      </c>
      <c r="L370" s="40"/>
      <c r="M370" s="1"/>
    </row>
    <row r="371" spans="1:21" customFormat="1" ht="15.75" thickBot="1" x14ac:dyDescent="0.3">
      <c r="A371" s="148"/>
      <c r="B371" s="7"/>
      <c r="C371" s="123"/>
      <c r="D371" s="7"/>
      <c r="E371" s="7"/>
      <c r="F371" s="7"/>
      <c r="G371" s="123"/>
      <c r="H371" s="123"/>
      <c r="I371" s="38"/>
      <c r="J371" s="2"/>
      <c r="K371" s="40" t="s">
        <v>76</v>
      </c>
      <c r="L371" s="40"/>
      <c r="M371" s="1"/>
      <c r="N371" s="2"/>
      <c r="O371" s="2"/>
      <c r="P371" s="2"/>
      <c r="Q371" s="2"/>
      <c r="R371" s="2"/>
      <c r="S371" s="2"/>
      <c r="T371" s="2"/>
      <c r="U371" s="2"/>
    </row>
    <row r="372" spans="1:21" ht="15.75" customHeight="1" thickBot="1" x14ac:dyDescent="0.3">
      <c r="A372" s="127" t="s">
        <v>247</v>
      </c>
      <c r="B372" s="263" t="s">
        <v>248</v>
      </c>
      <c r="C372" s="264"/>
      <c r="D372" s="264"/>
      <c r="E372" s="264"/>
      <c r="F372" s="264"/>
      <c r="G372" s="264"/>
      <c r="H372" s="264"/>
      <c r="J372" s="28"/>
      <c r="K372" s="40" t="s">
        <v>151</v>
      </c>
      <c r="L372" s="40"/>
      <c r="M372" s="1"/>
    </row>
    <row r="373" spans="1:21" ht="15" x14ac:dyDescent="0.25">
      <c r="A373" s="149" t="s">
        <v>88</v>
      </c>
      <c r="B373" s="7" t="s">
        <v>134</v>
      </c>
      <c r="C373" s="7"/>
      <c r="D373" s="147"/>
      <c r="E373" s="147"/>
      <c r="F373" s="7"/>
      <c r="G373" s="7"/>
      <c r="H373" s="147"/>
      <c r="K373" s="40" t="s">
        <v>76</v>
      </c>
      <c r="L373" s="40"/>
      <c r="M373" s="1"/>
    </row>
    <row r="374" spans="1:21" ht="15" x14ac:dyDescent="0.25">
      <c r="A374" s="134"/>
      <c r="B374" s="25" t="str">
        <f>CONCATENATE($O$2&amp;": "&amp;VLOOKUP($B373,$N$3:$U$27,2,0))</f>
        <v>Font: Arial</v>
      </c>
      <c r="C374" s="25" t="str">
        <f>CONCATENATE($P$2&amp;": "&amp;VLOOKUP($B373,$N$3:$U$27,3,0))</f>
        <v>T-face: Bold</v>
      </c>
      <c r="D374" s="25" t="str">
        <f>CONCATENATE($Q$2&amp;": "&amp;VLOOKUP($B373,$N$3:$U$27,4,0))</f>
        <v>Font size: 11</v>
      </c>
      <c r="E374" s="25" t="str">
        <f>CONCATENATE($R$2&amp;": "&amp;VLOOKUP($B373,$N$3:$U$27,5,0))</f>
        <v>Row height: 30</v>
      </c>
      <c r="F374" s="25" t="str">
        <f>CONCATENATE($S$2&amp;": "&amp;VLOOKUP($B373,$N$3:$U$27,6,0))</f>
        <v>Text col: Blue</v>
      </c>
      <c r="G374" s="25" t="str">
        <f>CONCATENATE($T$2&amp;": "&amp;VLOOKUP($B373,$N$3:$U$27,7,0))</f>
        <v>BG col: White</v>
      </c>
      <c r="H374" s="25" t="str">
        <f>CONCATENATE($U$2&amp;": "&amp;VLOOKUP($B373,$N$3:$U$27,8,0))</f>
        <v>Just: Left</v>
      </c>
      <c r="K374" s="40" t="s">
        <v>76</v>
      </c>
      <c r="L374" s="40"/>
      <c r="M374" s="1"/>
    </row>
    <row r="375" spans="1:21" ht="13.5" customHeight="1" x14ac:dyDescent="0.25">
      <c r="A375" s="134" t="s">
        <v>100</v>
      </c>
      <c r="B375" s="267" t="s">
        <v>249</v>
      </c>
      <c r="C375" s="267"/>
      <c r="D375" s="267"/>
      <c r="E375" s="267"/>
      <c r="F375" s="267"/>
      <c r="G375" s="267"/>
      <c r="H375" s="7"/>
      <c r="K375" s="40" t="s">
        <v>151</v>
      </c>
      <c r="L375" s="40"/>
      <c r="M375" s="1"/>
      <c r="N375" s="29"/>
    </row>
    <row r="376" spans="1:21" s="6" customFormat="1" ht="15" x14ac:dyDescent="0.25">
      <c r="A376" s="129" t="s">
        <v>102</v>
      </c>
      <c r="B376" s="266" t="s">
        <v>250</v>
      </c>
      <c r="C376" s="266"/>
      <c r="D376" s="266"/>
      <c r="E376" s="266"/>
      <c r="F376" s="266"/>
      <c r="G376" s="266"/>
      <c r="H376" s="7"/>
      <c r="I376" s="39"/>
      <c r="J376" s="2"/>
      <c r="K376" s="40" t="s">
        <v>76</v>
      </c>
      <c r="L376" s="40"/>
      <c r="M376" s="1"/>
      <c r="N376" s="2"/>
      <c r="O376" s="2"/>
      <c r="P376" s="2"/>
      <c r="Q376" s="2"/>
      <c r="R376" s="2"/>
      <c r="S376" s="2"/>
      <c r="T376"/>
      <c r="U376"/>
    </row>
    <row r="377" spans="1:21" ht="15" x14ac:dyDescent="0.25">
      <c r="A377" s="130" t="s">
        <v>104</v>
      </c>
      <c r="B377" s="7" t="s">
        <v>251</v>
      </c>
      <c r="C377" s="7"/>
      <c r="D377" s="7"/>
      <c r="E377" s="7"/>
      <c r="F377" s="7"/>
      <c r="G377" s="7"/>
      <c r="H377" s="7"/>
      <c r="J377" s="6"/>
      <c r="K377" s="40" t="s">
        <v>76</v>
      </c>
      <c r="L377" s="40"/>
      <c r="O377" s="29"/>
      <c r="P377" s="29"/>
      <c r="Q377" s="29"/>
      <c r="R377" s="29"/>
      <c r="S377" s="29"/>
    </row>
    <row r="378" spans="1:21" ht="15" x14ac:dyDescent="0.25">
      <c r="A378" s="130" t="s">
        <v>88</v>
      </c>
      <c r="B378" s="252" t="s">
        <v>164</v>
      </c>
      <c r="C378" s="252"/>
      <c r="D378" s="252"/>
      <c r="E378" s="252"/>
      <c r="F378" s="252"/>
      <c r="G378" s="252"/>
      <c r="H378" s="7"/>
      <c r="K378" s="40" t="s">
        <v>151</v>
      </c>
      <c r="L378" s="40"/>
      <c r="M378" s="40"/>
    </row>
    <row r="379" spans="1:21" ht="15" x14ac:dyDescent="0.25">
      <c r="A379" s="130" t="s">
        <v>110</v>
      </c>
      <c r="B379" s="7" t="s">
        <v>76</v>
      </c>
      <c r="C379" s="7"/>
      <c r="D379" s="7"/>
      <c r="E379" s="7"/>
      <c r="F379" s="7"/>
      <c r="G379" s="7"/>
      <c r="H379" s="7"/>
      <c r="K379" s="40" t="s">
        <v>151</v>
      </c>
      <c r="L379" s="40"/>
      <c r="M379" s="40"/>
    </row>
    <row r="380" spans="1:21" ht="15" x14ac:dyDescent="0.25">
      <c r="A380" s="130" t="s">
        <v>177</v>
      </c>
      <c r="B380" s="7" t="s">
        <v>76</v>
      </c>
      <c r="C380" s="7"/>
      <c r="D380" s="7"/>
      <c r="E380" s="7"/>
      <c r="F380" s="7"/>
      <c r="G380" s="7"/>
      <c r="H380" s="7"/>
      <c r="K380" s="40" t="s">
        <v>151</v>
      </c>
      <c r="L380" s="40"/>
      <c r="M380" s="40"/>
      <c r="N380" s="6"/>
    </row>
    <row r="381" spans="1:21" ht="15" x14ac:dyDescent="0.25">
      <c r="A381" s="130" t="s">
        <v>141</v>
      </c>
      <c r="B381" s="7" t="s">
        <v>76</v>
      </c>
      <c r="C381" s="7"/>
      <c r="D381" s="7"/>
      <c r="E381" s="7"/>
      <c r="F381" s="7"/>
      <c r="G381" s="7"/>
      <c r="H381" s="7"/>
      <c r="K381" s="40" t="s">
        <v>151</v>
      </c>
      <c r="L381" s="40"/>
      <c r="M381" s="40"/>
      <c r="T381" s="6"/>
      <c r="U381" s="6"/>
    </row>
    <row r="382" spans="1:21" ht="15.75" customHeight="1" x14ac:dyDescent="0.25">
      <c r="A382" s="130" t="s">
        <v>143</v>
      </c>
      <c r="B382" s="7" t="str">
        <f>IF(B373=$N$4,"Yes","No")</f>
        <v>No</v>
      </c>
      <c r="C382" s="7"/>
      <c r="D382" s="7"/>
      <c r="E382" s="7"/>
      <c r="F382" s="7"/>
      <c r="G382" s="7"/>
      <c r="H382" s="23"/>
      <c r="K382" s="40" t="s">
        <v>151</v>
      </c>
      <c r="L382" s="40"/>
      <c r="M382" s="40"/>
      <c r="O382" s="6"/>
      <c r="P382" s="6"/>
      <c r="Q382" s="6"/>
      <c r="R382" s="6"/>
      <c r="S382" s="6"/>
    </row>
    <row r="383" spans="1:21" ht="15.75" customHeight="1" x14ac:dyDescent="0.25">
      <c r="A383" s="128" t="s">
        <v>145</v>
      </c>
      <c r="B383" s="7" t="s">
        <v>76</v>
      </c>
      <c r="C383" s="7"/>
      <c r="D383" s="7"/>
      <c r="E383" s="7"/>
      <c r="F383" s="7"/>
      <c r="G383" s="7"/>
      <c r="H383" s="7"/>
      <c r="K383" s="40" t="s">
        <v>151</v>
      </c>
      <c r="L383" s="40"/>
      <c r="M383" s="40"/>
    </row>
    <row r="384" spans="1:21" ht="15.75" customHeight="1" x14ac:dyDescent="0.25">
      <c r="A384" s="129" t="s">
        <v>121</v>
      </c>
      <c r="B384" s="252" t="s">
        <v>252</v>
      </c>
      <c r="C384" s="252"/>
      <c r="D384" s="252"/>
      <c r="E384" s="252"/>
      <c r="F384" s="252"/>
      <c r="G384" s="252"/>
      <c r="H384" s="7"/>
      <c r="K384" s="40" t="s">
        <v>151</v>
      </c>
      <c r="L384" s="40"/>
      <c r="M384" s="40"/>
    </row>
    <row r="385" spans="1:21" customFormat="1" ht="15.75" thickBot="1" x14ac:dyDescent="0.3">
      <c r="A385" s="133"/>
      <c r="B385" s="152"/>
      <c r="C385" s="7"/>
      <c r="D385" s="7"/>
      <c r="E385" s="7"/>
      <c r="F385" s="7"/>
      <c r="G385" s="7"/>
      <c r="H385" s="7"/>
      <c r="I385" s="38"/>
      <c r="J385" s="2"/>
      <c r="K385" s="40" t="s">
        <v>151</v>
      </c>
      <c r="L385" s="40"/>
      <c r="M385" s="40"/>
      <c r="N385" s="2"/>
      <c r="O385" s="2"/>
      <c r="P385" s="2"/>
      <c r="Q385" s="2"/>
      <c r="R385" s="2"/>
      <c r="S385" s="2"/>
      <c r="T385" s="2"/>
      <c r="U385" s="2"/>
    </row>
    <row r="386" spans="1:21" ht="15.75" customHeight="1" thickBot="1" x14ac:dyDescent="0.3">
      <c r="A386" s="150" t="s">
        <v>253</v>
      </c>
      <c r="B386" s="249" t="s">
        <v>254</v>
      </c>
      <c r="C386" s="248"/>
      <c r="D386" s="248"/>
      <c r="E386" s="248"/>
      <c r="F386" s="248"/>
      <c r="G386" s="248"/>
      <c r="H386" s="248"/>
      <c r="J386" s="28"/>
      <c r="K386" s="40" t="s">
        <v>76</v>
      </c>
      <c r="L386" s="40"/>
      <c r="M386" s="1"/>
    </row>
    <row r="387" spans="1:21" ht="15.75" customHeight="1" x14ac:dyDescent="0.25">
      <c r="A387" s="149" t="s">
        <v>88</v>
      </c>
      <c r="B387" s="7" t="s">
        <v>96</v>
      </c>
      <c r="C387" s="7"/>
      <c r="D387" s="7"/>
      <c r="E387" s="7"/>
      <c r="F387" s="7"/>
      <c r="G387" s="7"/>
      <c r="H387" s="7"/>
      <c r="K387" s="40" t="s">
        <v>76</v>
      </c>
      <c r="L387" s="40"/>
      <c r="M387" s="1"/>
    </row>
    <row r="388" spans="1:21" ht="29.25" x14ac:dyDescent="0.25">
      <c r="A388" s="129"/>
      <c r="B388" s="25" t="str">
        <f>CONCATENATE($O$2&amp;": "&amp;VLOOKUP($B387,$N$3:$U$27,2,0))</f>
        <v>Font: Arial</v>
      </c>
      <c r="C388" s="25" t="str">
        <f>CONCATENATE($P$2&amp;": "&amp;VLOOKUP($B387,$N$3:$U$27,3,0))</f>
        <v>T-face: Normal</v>
      </c>
      <c r="D388" s="25" t="str">
        <f>CONCATENATE($Q$2&amp;": "&amp;VLOOKUP($B387,$N$3:$U$27,4,0))</f>
        <v>Font size: 11</v>
      </c>
      <c r="E388" s="25" t="str">
        <f>CONCATENATE($R$2&amp;": "&amp;VLOOKUP($B387,$N$3:$U$27,5,0))</f>
        <v>Row height: Dependant</v>
      </c>
      <c r="F388" s="25" t="str">
        <f>CONCATENATE($S$2&amp;": "&amp;VLOOKUP($B387,$N$3:$U$27,6,0))</f>
        <v>Text col: Black</v>
      </c>
      <c r="G388" s="25" t="str">
        <f>CONCATENATE($T$2&amp;": "&amp;VLOOKUP($B387,$N$3:$U$27,7,0))</f>
        <v>BG col: Light grey</v>
      </c>
      <c r="H388" s="25" t="str">
        <f>CONCATENATE($U$2&amp;": "&amp;VLOOKUP($B387,$N$3:$U$27,8,0))</f>
        <v>Just: Right</v>
      </c>
      <c r="K388" s="40" t="s">
        <v>76</v>
      </c>
      <c r="L388" s="40"/>
      <c r="M388" s="1"/>
    </row>
    <row r="389" spans="1:21" ht="13.5" customHeight="1" x14ac:dyDescent="0.25">
      <c r="A389" s="129" t="s">
        <v>100</v>
      </c>
      <c r="B389" s="7" t="s">
        <v>255</v>
      </c>
      <c r="C389" s="7"/>
      <c r="D389" s="7"/>
      <c r="E389" s="7"/>
      <c r="F389" s="7"/>
      <c r="G389" s="7"/>
      <c r="H389" s="7"/>
      <c r="K389" s="40" t="s">
        <v>76</v>
      </c>
      <c r="L389" s="40"/>
      <c r="M389" s="1"/>
      <c r="N389" s="29"/>
    </row>
    <row r="390" spans="1:21" s="6" customFormat="1" ht="15" x14ac:dyDescent="0.25">
      <c r="A390" s="129" t="s">
        <v>102</v>
      </c>
      <c r="B390" s="7"/>
      <c r="C390" s="7"/>
      <c r="D390" s="7"/>
      <c r="E390" s="7"/>
      <c r="F390" s="7"/>
      <c r="G390" s="7"/>
      <c r="H390" s="7"/>
      <c r="I390" s="39"/>
      <c r="J390" s="2"/>
      <c r="K390" s="40" t="s">
        <v>76</v>
      </c>
      <c r="L390" s="40"/>
      <c r="M390" s="1"/>
      <c r="N390" s="2"/>
      <c r="O390" s="2"/>
      <c r="P390" s="2"/>
      <c r="Q390" s="2"/>
      <c r="R390" s="2"/>
      <c r="S390" s="2"/>
      <c r="T390"/>
      <c r="U390"/>
    </row>
    <row r="391" spans="1:21" ht="15" x14ac:dyDescent="0.25">
      <c r="A391" s="130" t="s">
        <v>104</v>
      </c>
      <c r="B391" s="7" t="s">
        <v>256</v>
      </c>
      <c r="C391" s="7"/>
      <c r="D391" s="7"/>
      <c r="E391" s="7"/>
      <c r="F391" s="7"/>
      <c r="G391" s="7"/>
      <c r="H391" s="7"/>
      <c r="J391" s="6"/>
      <c r="K391" s="40" t="s">
        <v>151</v>
      </c>
      <c r="L391" s="40"/>
      <c r="M391" s="1"/>
      <c r="O391" s="29"/>
      <c r="P391" s="29"/>
      <c r="Q391" s="29"/>
      <c r="R391" s="29"/>
      <c r="S391" s="29"/>
    </row>
    <row r="392" spans="1:21" ht="15" x14ac:dyDescent="0.25">
      <c r="A392" s="130" t="s">
        <v>88</v>
      </c>
      <c r="B392" s="252" t="s">
        <v>257</v>
      </c>
      <c r="C392" s="252"/>
      <c r="D392" s="252"/>
      <c r="E392" s="252"/>
      <c r="F392" s="252"/>
      <c r="G392" s="252"/>
      <c r="H392" s="7"/>
      <c r="K392" s="40" t="s">
        <v>76</v>
      </c>
      <c r="L392" s="40"/>
      <c r="M392" s="1"/>
    </row>
    <row r="393" spans="1:21" ht="15" x14ac:dyDescent="0.25">
      <c r="A393" s="130" t="s">
        <v>258</v>
      </c>
      <c r="B393" s="30" t="str">
        <f>B739</f>
        <v>- Select -</v>
      </c>
      <c r="C393" s="61"/>
      <c r="D393" s="61"/>
      <c r="E393" s="61"/>
      <c r="F393" s="61"/>
      <c r="G393" s="61"/>
      <c r="H393" s="7"/>
      <c r="K393" s="40" t="s">
        <v>76</v>
      </c>
      <c r="L393" s="40"/>
      <c r="M393" s="1"/>
    </row>
    <row r="394" spans="1:21" ht="15" x14ac:dyDescent="0.25">
      <c r="A394" s="130"/>
      <c r="B394" s="30" t="s">
        <v>259</v>
      </c>
      <c r="C394" s="61"/>
      <c r="D394" s="61"/>
      <c r="E394" s="61"/>
      <c r="F394" s="61"/>
      <c r="G394" s="61"/>
      <c r="H394" s="7"/>
      <c r="K394" s="40"/>
      <c r="L394" s="40"/>
      <c r="M394" s="1"/>
    </row>
    <row r="395" spans="1:21" ht="14.45" customHeight="1" x14ac:dyDescent="0.25">
      <c r="A395" s="130"/>
      <c r="B395" s="30" t="s">
        <v>260</v>
      </c>
      <c r="C395" s="61"/>
      <c r="D395" s="61"/>
      <c r="E395" s="61"/>
      <c r="F395" s="61"/>
      <c r="G395" s="61"/>
      <c r="H395" s="7"/>
      <c r="K395" s="40" t="s">
        <v>153</v>
      </c>
      <c r="L395" s="40"/>
      <c r="M395" s="1"/>
    </row>
    <row r="396" spans="1:21" ht="15" x14ac:dyDescent="0.25">
      <c r="A396" s="130"/>
      <c r="B396" s="30" t="s">
        <v>261</v>
      </c>
      <c r="C396" s="61"/>
      <c r="D396" s="61"/>
      <c r="E396" s="61"/>
      <c r="F396" s="61"/>
      <c r="G396" s="61"/>
      <c r="H396" s="7"/>
      <c r="K396" s="40" t="s">
        <v>76</v>
      </c>
      <c r="L396" s="40"/>
      <c r="M396" s="1"/>
      <c r="N396" s="6"/>
    </row>
    <row r="397" spans="1:21" ht="15" x14ac:dyDescent="0.25">
      <c r="A397" s="130"/>
      <c r="B397" s="30" t="s">
        <v>262</v>
      </c>
      <c r="C397" s="61"/>
      <c r="D397" s="61"/>
      <c r="E397" s="61"/>
      <c r="F397" s="61"/>
      <c r="G397" s="61"/>
      <c r="H397" s="7"/>
      <c r="K397" s="40" t="s">
        <v>76</v>
      </c>
      <c r="L397" s="40"/>
      <c r="M397" s="1"/>
      <c r="T397" s="6"/>
      <c r="U397" s="6"/>
    </row>
    <row r="398" spans="1:21" ht="15.75" customHeight="1" x14ac:dyDescent="0.25">
      <c r="A398" s="130"/>
      <c r="B398" s="30" t="s">
        <v>263</v>
      </c>
      <c r="C398" s="61"/>
      <c r="D398" s="61"/>
      <c r="E398" s="61"/>
      <c r="F398" s="61"/>
      <c r="G398" s="61"/>
      <c r="H398" s="7"/>
      <c r="K398" s="40" t="s">
        <v>76</v>
      </c>
      <c r="L398" s="40"/>
      <c r="M398" s="1"/>
      <c r="O398" s="6"/>
      <c r="P398" s="6"/>
      <c r="Q398" s="6"/>
      <c r="R398" s="6"/>
      <c r="S398" s="6"/>
    </row>
    <row r="399" spans="1:21" ht="15.75" customHeight="1" x14ac:dyDescent="0.25">
      <c r="A399" s="130"/>
      <c r="B399" s="31" t="s">
        <v>264</v>
      </c>
      <c r="C399" s="61"/>
      <c r="D399" s="61"/>
      <c r="E399" s="61"/>
      <c r="F399" s="61"/>
      <c r="G399" s="61"/>
      <c r="H399" s="7"/>
      <c r="K399" s="40" t="s">
        <v>76</v>
      </c>
      <c r="L399" s="40"/>
      <c r="M399" s="1"/>
    </row>
    <row r="400" spans="1:21" ht="15.75" customHeight="1" x14ac:dyDescent="0.25">
      <c r="A400" s="130"/>
      <c r="B400" s="31" t="s">
        <v>265</v>
      </c>
      <c r="C400" s="61"/>
      <c r="D400" s="61"/>
      <c r="E400" s="61"/>
      <c r="F400" s="61"/>
      <c r="G400" s="61"/>
      <c r="H400" s="7"/>
      <c r="K400" s="40" t="s">
        <v>76</v>
      </c>
      <c r="L400" s="40"/>
      <c r="M400" s="1"/>
    </row>
    <row r="401" spans="1:21" customFormat="1" ht="15" x14ac:dyDescent="0.25">
      <c r="A401" s="130"/>
      <c r="B401" s="31" t="s">
        <v>266</v>
      </c>
      <c r="C401" s="61"/>
      <c r="D401" s="61"/>
      <c r="E401" s="61"/>
      <c r="F401" s="61"/>
      <c r="G401" s="61"/>
      <c r="H401" s="7"/>
      <c r="I401" s="38"/>
      <c r="J401" s="2"/>
      <c r="K401" s="40" t="s">
        <v>76</v>
      </c>
      <c r="L401" s="40"/>
      <c r="M401" s="1"/>
      <c r="N401" s="2"/>
      <c r="O401" s="2"/>
      <c r="P401" s="2"/>
      <c r="Q401" s="2"/>
      <c r="R401" s="2"/>
      <c r="S401" s="2"/>
      <c r="T401" s="2"/>
      <c r="U401" s="2"/>
    </row>
    <row r="402" spans="1:21" ht="15.75" customHeight="1" x14ac:dyDescent="0.25">
      <c r="A402" s="130" t="s">
        <v>110</v>
      </c>
      <c r="B402" s="7" t="s">
        <v>256</v>
      </c>
      <c r="C402" s="7"/>
      <c r="D402" s="7"/>
      <c r="E402" s="7"/>
      <c r="F402" s="7"/>
      <c r="G402" s="7"/>
      <c r="H402" s="7"/>
      <c r="J402" s="28"/>
      <c r="K402" s="40" t="s">
        <v>76</v>
      </c>
      <c r="L402" s="40"/>
      <c r="M402" s="1"/>
    </row>
    <row r="403" spans="1:21" ht="15.75" customHeight="1" x14ac:dyDescent="0.25">
      <c r="A403" s="130" t="s">
        <v>177</v>
      </c>
      <c r="B403" s="7" t="s">
        <v>256</v>
      </c>
      <c r="C403" s="7"/>
      <c r="D403" s="7"/>
      <c r="E403" s="7"/>
      <c r="F403" s="7"/>
      <c r="G403" s="7"/>
      <c r="H403" s="7"/>
      <c r="K403" s="40" t="s">
        <v>76</v>
      </c>
      <c r="L403" s="40"/>
      <c r="M403" s="1"/>
    </row>
    <row r="404" spans="1:21" ht="15" x14ac:dyDescent="0.25">
      <c r="A404" s="130" t="s">
        <v>141</v>
      </c>
      <c r="B404" s="7" t="s">
        <v>256</v>
      </c>
      <c r="C404" s="7"/>
      <c r="D404" s="7"/>
      <c r="E404" s="7"/>
      <c r="F404" s="7"/>
      <c r="G404" s="7"/>
      <c r="H404" s="7"/>
      <c r="K404" s="40" t="s">
        <v>76</v>
      </c>
      <c r="L404" s="40"/>
      <c r="M404" s="1"/>
    </row>
    <row r="405" spans="1:21" ht="13.5" customHeight="1" x14ac:dyDescent="0.25">
      <c r="A405" s="130" t="s">
        <v>143</v>
      </c>
      <c r="B405" s="7" t="s">
        <v>256</v>
      </c>
      <c r="C405" s="7"/>
      <c r="D405" s="7"/>
      <c r="E405" s="7"/>
      <c r="F405" s="7"/>
      <c r="G405" s="7"/>
      <c r="H405" s="7"/>
      <c r="K405" s="40" t="s">
        <v>76</v>
      </c>
      <c r="L405" s="40"/>
      <c r="M405" s="1"/>
      <c r="N405" s="29"/>
    </row>
    <row r="406" spans="1:21" s="6" customFormat="1" ht="30" x14ac:dyDescent="0.25">
      <c r="A406" s="128" t="s">
        <v>145</v>
      </c>
      <c r="B406" s="7" t="str">
        <f>IF(B387=$N$4,"Yes","No")</f>
        <v>No</v>
      </c>
      <c r="C406" s="7"/>
      <c r="D406" s="7"/>
      <c r="E406" s="7"/>
      <c r="F406" s="7"/>
      <c r="G406" s="7"/>
      <c r="H406" s="23"/>
      <c r="I406" s="39"/>
      <c r="J406" s="2"/>
      <c r="K406" s="40" t="s">
        <v>76</v>
      </c>
      <c r="L406" s="40"/>
      <c r="M406" s="1"/>
      <c r="N406" s="2"/>
      <c r="O406" s="2"/>
      <c r="P406" s="2"/>
      <c r="Q406" s="2"/>
      <c r="R406" s="2"/>
      <c r="S406" s="2"/>
      <c r="T406"/>
      <c r="U406"/>
    </row>
    <row r="407" spans="1:21" ht="15" x14ac:dyDescent="0.25">
      <c r="A407" s="129" t="s">
        <v>121</v>
      </c>
      <c r="B407" s="252" t="s">
        <v>267</v>
      </c>
      <c r="C407" s="252"/>
      <c r="D407" s="252"/>
      <c r="E407" s="252"/>
      <c r="F407" s="252"/>
      <c r="G407" s="252"/>
      <c r="H407" s="7"/>
      <c r="J407" s="6"/>
      <c r="K407" s="40" t="s">
        <v>76</v>
      </c>
      <c r="L407" s="40"/>
      <c r="M407" s="1"/>
      <c r="O407" s="29"/>
      <c r="P407" s="29"/>
      <c r="Q407" s="29"/>
      <c r="R407" s="29"/>
      <c r="S407" s="29"/>
    </row>
    <row r="408" spans="1:21" ht="15.75" thickBot="1" x14ac:dyDescent="0.3">
      <c r="A408" s="129"/>
      <c r="B408" s="137"/>
      <c r="C408" s="61"/>
      <c r="D408" s="61"/>
      <c r="E408" s="61"/>
      <c r="F408" s="61"/>
      <c r="G408" s="61"/>
      <c r="H408" s="7"/>
      <c r="K408" s="40" t="s">
        <v>76</v>
      </c>
      <c r="L408" s="40"/>
      <c r="M408" s="1"/>
    </row>
    <row r="409" spans="1:21" ht="15.75" customHeight="1" thickBot="1" x14ac:dyDescent="0.3">
      <c r="A409" s="151" t="s">
        <v>268</v>
      </c>
      <c r="B409" s="249" t="s">
        <v>269</v>
      </c>
      <c r="C409" s="248"/>
      <c r="D409" s="248"/>
      <c r="E409" s="248"/>
      <c r="F409" s="248"/>
      <c r="G409" s="248"/>
      <c r="H409" s="248"/>
      <c r="K409" s="40" t="s">
        <v>151</v>
      </c>
      <c r="L409" s="40"/>
      <c r="M409" s="1"/>
    </row>
    <row r="410" spans="1:21" ht="15" x14ac:dyDescent="0.25">
      <c r="A410" s="129" t="s">
        <v>88</v>
      </c>
      <c r="B410" s="7" t="s">
        <v>118</v>
      </c>
      <c r="C410" s="7"/>
      <c r="D410" s="7"/>
      <c r="E410" s="7"/>
      <c r="F410" s="7"/>
      <c r="G410" s="7"/>
      <c r="H410" s="7"/>
      <c r="K410" s="40" t="s">
        <v>76</v>
      </c>
      <c r="L410" s="40"/>
      <c r="M410" s="1"/>
      <c r="N410" s="6"/>
    </row>
    <row r="411" spans="1:21" ht="29.25" x14ac:dyDescent="0.25">
      <c r="A411" s="134"/>
      <c r="B411" s="25" t="str">
        <f>CONCATENATE($O$2&amp;": "&amp;VLOOKUP($B410,$N$3:$U$27,2,0))</f>
        <v>Font: Arial</v>
      </c>
      <c r="C411" s="25" t="str">
        <f>CONCATENATE($P$2&amp;": "&amp;VLOOKUP($B410,$N$3:$U$27,3,0))</f>
        <v>T-face: Normal</v>
      </c>
      <c r="D411" s="25" t="str">
        <f>CONCATENATE($Q$2&amp;": "&amp;VLOOKUP($B410,$N$3:$U$27,4,0))</f>
        <v>Font size: 11</v>
      </c>
      <c r="E411" s="25" t="str">
        <f>CONCATENATE($R$2&amp;": "&amp;VLOOKUP($B410,$N$3:$U$27,5,0))</f>
        <v>Row height: 15</v>
      </c>
      <c r="F411" s="25" t="str">
        <f>CONCATENATE($S$2&amp;": "&amp;VLOOKUP($B410,$N$3:$U$27,6,0))</f>
        <v>Text col: Black</v>
      </c>
      <c r="G411" s="25" t="str">
        <f>CONCATENATE($T$2&amp;": "&amp;VLOOKUP($B410,$N$3:$U$27,7,0))</f>
        <v>BG col: White</v>
      </c>
      <c r="H411" s="25" t="str">
        <f>CONCATENATE($U$2&amp;": "&amp;VLOOKUP($B410,$N$3:$U$27,8,0))</f>
        <v>Just: Left</v>
      </c>
      <c r="K411" s="40" t="s">
        <v>76</v>
      </c>
      <c r="L411" s="40"/>
      <c r="M411" s="1"/>
      <c r="T411" s="6"/>
      <c r="U411" s="6"/>
    </row>
    <row r="412" spans="1:21" ht="15.75" customHeight="1" x14ac:dyDescent="0.25">
      <c r="A412" s="134" t="s">
        <v>173</v>
      </c>
      <c r="B412" s="31" t="s">
        <v>270</v>
      </c>
      <c r="C412" s="31"/>
      <c r="D412" s="31"/>
      <c r="E412" s="31"/>
      <c r="F412" s="31"/>
      <c r="G412" s="31"/>
      <c r="H412" s="7"/>
      <c r="K412" s="40" t="s">
        <v>151</v>
      </c>
      <c r="L412" s="40"/>
      <c r="M412" s="1"/>
      <c r="O412" s="6"/>
      <c r="P412" s="6"/>
      <c r="Q412" s="6"/>
      <c r="R412" s="6"/>
      <c r="S412" s="6"/>
    </row>
    <row r="413" spans="1:21" ht="15.75" customHeight="1" x14ac:dyDescent="0.25">
      <c r="A413" s="129" t="s">
        <v>102</v>
      </c>
      <c r="B413" s="7"/>
      <c r="C413" s="7"/>
      <c r="D413" s="7"/>
      <c r="E413" s="7"/>
      <c r="F413" s="7"/>
      <c r="G413" s="7"/>
      <c r="H413" s="7"/>
      <c r="K413" s="40" t="s">
        <v>151</v>
      </c>
      <c r="L413" s="40"/>
      <c r="M413" s="1"/>
    </row>
    <row r="414" spans="1:21" ht="15.75" customHeight="1" x14ac:dyDescent="0.25">
      <c r="A414" s="130" t="s">
        <v>104</v>
      </c>
      <c r="B414" s="7" t="s">
        <v>185</v>
      </c>
      <c r="C414" s="7"/>
      <c r="D414" s="7"/>
      <c r="E414" s="7"/>
      <c r="F414" s="7"/>
      <c r="G414" s="7"/>
      <c r="H414" s="7"/>
      <c r="K414" s="40" t="s">
        <v>76</v>
      </c>
      <c r="L414" s="40"/>
      <c r="M414" s="1"/>
    </row>
    <row r="415" spans="1:21" customFormat="1" ht="15" x14ac:dyDescent="0.25">
      <c r="A415" s="130" t="s">
        <v>88</v>
      </c>
      <c r="B415" s="252" t="s">
        <v>164</v>
      </c>
      <c r="C415" s="252"/>
      <c r="D415" s="252"/>
      <c r="E415" s="252"/>
      <c r="F415" s="252"/>
      <c r="G415" s="252"/>
      <c r="H415" s="7"/>
      <c r="I415" s="38"/>
      <c r="J415" s="2"/>
      <c r="K415" s="40" t="s">
        <v>76</v>
      </c>
      <c r="L415" s="40"/>
      <c r="M415" s="1"/>
      <c r="N415" s="2"/>
      <c r="O415" s="2"/>
      <c r="P415" s="2"/>
      <c r="Q415" s="2"/>
      <c r="R415" s="2"/>
      <c r="S415" s="2"/>
      <c r="T415" s="2"/>
      <c r="U415" s="2"/>
    </row>
    <row r="416" spans="1:21" ht="15.75" customHeight="1" x14ac:dyDescent="0.25">
      <c r="A416" s="130" t="s">
        <v>110</v>
      </c>
      <c r="B416" s="7" t="s">
        <v>76</v>
      </c>
      <c r="C416" s="7"/>
      <c r="D416" s="7"/>
      <c r="E416" s="7"/>
      <c r="F416" s="7"/>
      <c r="G416" s="7"/>
      <c r="H416" s="7"/>
      <c r="J416" s="28"/>
      <c r="K416" s="40" t="s">
        <v>151</v>
      </c>
      <c r="L416" s="40"/>
      <c r="M416" s="1"/>
      <c r="N416" s="29"/>
    </row>
    <row r="417" spans="1:21" ht="15.75" customHeight="1" x14ac:dyDescent="0.25">
      <c r="A417" s="130" t="s">
        <v>177</v>
      </c>
      <c r="B417" s="7" t="s">
        <v>76</v>
      </c>
      <c r="C417" s="7"/>
      <c r="D417" s="7"/>
      <c r="E417" s="7"/>
      <c r="F417" s="7"/>
      <c r="G417" s="7"/>
      <c r="H417" s="7"/>
      <c r="K417" s="40" t="s">
        <v>76</v>
      </c>
      <c r="L417" s="40"/>
      <c r="M417" s="1"/>
      <c r="T417"/>
      <c r="U417"/>
    </row>
    <row r="418" spans="1:21" ht="15" x14ac:dyDescent="0.25">
      <c r="A418" s="130" t="s">
        <v>141</v>
      </c>
      <c r="B418" s="7" t="s">
        <v>76</v>
      </c>
      <c r="C418" s="7"/>
      <c r="D418" s="7"/>
      <c r="E418" s="7"/>
      <c r="F418" s="7"/>
      <c r="G418" s="7"/>
      <c r="H418" s="7"/>
      <c r="K418" s="40" t="s">
        <v>76</v>
      </c>
      <c r="L418" s="40"/>
      <c r="M418" s="1"/>
      <c r="O418" s="29"/>
      <c r="P418" s="29"/>
      <c r="Q418" s="29"/>
      <c r="R418" s="29"/>
      <c r="S418" s="29"/>
    </row>
    <row r="419" spans="1:21" ht="13.5" customHeight="1" x14ac:dyDescent="0.25">
      <c r="A419" s="130" t="s">
        <v>143</v>
      </c>
      <c r="B419" s="7" t="s">
        <v>76</v>
      </c>
      <c r="C419" s="7"/>
      <c r="D419" s="7"/>
      <c r="E419" s="7"/>
      <c r="F419" s="7"/>
      <c r="G419" s="7"/>
      <c r="H419" s="7"/>
      <c r="K419" s="40" t="s">
        <v>76</v>
      </c>
      <c r="L419" s="40"/>
      <c r="M419" s="1"/>
    </row>
    <row r="420" spans="1:21" s="6" customFormat="1" ht="30" x14ac:dyDescent="0.25">
      <c r="A420" s="128" t="s">
        <v>145</v>
      </c>
      <c r="B420" s="7" t="str">
        <f>IF(B410=$N$4,"Yes","No")</f>
        <v>No</v>
      </c>
      <c r="C420" s="7"/>
      <c r="D420" s="7"/>
      <c r="E420" s="7"/>
      <c r="F420" s="7"/>
      <c r="G420" s="7"/>
      <c r="H420" s="23"/>
      <c r="I420" s="39"/>
      <c r="J420" s="2"/>
      <c r="K420" s="40" t="s">
        <v>76</v>
      </c>
      <c r="L420" s="40"/>
      <c r="M420" s="1"/>
      <c r="N420" s="2"/>
      <c r="O420" s="2"/>
      <c r="P420" s="2"/>
      <c r="Q420" s="2"/>
      <c r="R420" s="2"/>
      <c r="S420" s="2"/>
      <c r="T420" s="2"/>
      <c r="U420" s="2"/>
    </row>
    <row r="421" spans="1:21" ht="32.25" customHeight="1" x14ac:dyDescent="0.25">
      <c r="A421" s="129" t="s">
        <v>121</v>
      </c>
      <c r="B421" s="252" t="s">
        <v>178</v>
      </c>
      <c r="C421" s="252"/>
      <c r="D421" s="252"/>
      <c r="E421" s="252"/>
      <c r="F421" s="252"/>
      <c r="G421" s="252"/>
      <c r="H421" s="7"/>
      <c r="J421" s="6"/>
      <c r="K421" s="40" t="s">
        <v>76</v>
      </c>
      <c r="L421" s="40"/>
      <c r="M421" s="1"/>
    </row>
    <row r="422" spans="1:21" ht="15" thickBot="1" x14ac:dyDescent="0.25">
      <c r="A422" s="133"/>
      <c r="B422" s="152"/>
      <c r="C422" s="7"/>
      <c r="D422" s="7"/>
      <c r="E422" s="7"/>
      <c r="F422" s="7"/>
      <c r="G422" s="7"/>
      <c r="H422" s="7"/>
      <c r="K422" s="40" t="s">
        <v>76</v>
      </c>
      <c r="L422" s="40"/>
      <c r="M422" s="1"/>
    </row>
    <row r="423" spans="1:21" ht="15.75" customHeight="1" thickBot="1" x14ac:dyDescent="0.3">
      <c r="A423" s="151" t="s">
        <v>271</v>
      </c>
      <c r="B423" s="249" t="s">
        <v>272</v>
      </c>
      <c r="C423" s="248"/>
      <c r="D423" s="248"/>
      <c r="E423" s="248"/>
      <c r="F423" s="248"/>
      <c r="G423" s="248"/>
      <c r="H423" s="248"/>
      <c r="K423" s="40" t="s">
        <v>76</v>
      </c>
      <c r="L423" s="40"/>
      <c r="M423" s="1"/>
      <c r="N423" s="6"/>
    </row>
    <row r="424" spans="1:21" ht="15" x14ac:dyDescent="0.25">
      <c r="A424" s="129" t="s">
        <v>88</v>
      </c>
      <c r="B424" s="152" t="s">
        <v>134</v>
      </c>
      <c r="C424" s="7"/>
      <c r="D424" s="7"/>
      <c r="E424" s="7"/>
      <c r="F424" s="7"/>
      <c r="G424" s="7"/>
      <c r="H424" s="7"/>
      <c r="K424" s="40" t="s">
        <v>76</v>
      </c>
      <c r="L424" s="40"/>
      <c r="M424" s="1"/>
      <c r="T424" s="6"/>
      <c r="U424" s="6"/>
    </row>
    <row r="425" spans="1:21" ht="15" x14ac:dyDescent="0.25">
      <c r="A425" s="134"/>
      <c r="B425" s="25" t="str">
        <f>CONCATENATE($O$2&amp;": "&amp;VLOOKUP($B424,$N$3:$U$27,2,0))</f>
        <v>Font: Arial</v>
      </c>
      <c r="C425" s="25" t="str">
        <f>CONCATENATE($P$2&amp;": "&amp;VLOOKUP($B424,$N$3:$U$27,3,0))</f>
        <v>T-face: Bold</v>
      </c>
      <c r="D425" s="25" t="str">
        <f>CONCATENATE($Q$2&amp;": "&amp;VLOOKUP($B424,$N$3:$U$27,4,0))</f>
        <v>Font size: 11</v>
      </c>
      <c r="E425" s="25" t="str">
        <f>CONCATENATE($R$2&amp;": "&amp;VLOOKUP($B424,$N$3:$U$27,5,0))</f>
        <v>Row height: 30</v>
      </c>
      <c r="F425" s="25" t="str">
        <f>CONCATENATE($S$2&amp;": "&amp;VLOOKUP($B424,$N$3:$U$27,6,0))</f>
        <v>Text col: Blue</v>
      </c>
      <c r="G425" s="25" t="str">
        <f>CONCATENATE($T$2&amp;": "&amp;VLOOKUP($B424,$N$3:$U$27,7,0))</f>
        <v>BG col: White</v>
      </c>
      <c r="H425" s="25" t="str">
        <f>CONCATENATE($U$2&amp;": "&amp;VLOOKUP($B424,$N$3:$U$27,8,0))</f>
        <v>Just: Left</v>
      </c>
      <c r="K425" s="40" t="s">
        <v>76</v>
      </c>
      <c r="L425" s="40"/>
      <c r="M425" s="1"/>
      <c r="O425" s="6"/>
      <c r="P425" s="6"/>
      <c r="Q425" s="6"/>
      <c r="R425" s="6"/>
      <c r="S425" s="6"/>
    </row>
    <row r="426" spans="1:21" ht="15.75" customHeight="1" x14ac:dyDescent="0.25">
      <c r="A426" s="134" t="s">
        <v>173</v>
      </c>
      <c r="B426" s="31" t="s">
        <v>273</v>
      </c>
      <c r="C426" s="31"/>
      <c r="D426" s="31"/>
      <c r="E426" s="31"/>
      <c r="F426" s="31"/>
      <c r="G426" s="31"/>
      <c r="H426" s="7"/>
      <c r="K426" s="40" t="s">
        <v>151</v>
      </c>
      <c r="L426" s="40"/>
      <c r="M426" s="1"/>
    </row>
    <row r="427" spans="1:21" customFormat="1" ht="15" x14ac:dyDescent="0.25">
      <c r="A427" s="129" t="s">
        <v>102</v>
      </c>
      <c r="B427" s="7"/>
      <c r="C427" s="7"/>
      <c r="D427" s="7"/>
      <c r="E427" s="7"/>
      <c r="F427" s="7"/>
      <c r="G427" s="7"/>
      <c r="H427" s="7"/>
      <c r="I427" s="38"/>
      <c r="J427" s="2"/>
      <c r="K427" s="40" t="s">
        <v>151</v>
      </c>
      <c r="L427" s="40"/>
      <c r="M427" s="1"/>
      <c r="N427" s="2"/>
      <c r="O427" s="2"/>
      <c r="P427" s="2"/>
      <c r="Q427" s="2"/>
      <c r="R427" s="2"/>
      <c r="S427" s="2"/>
      <c r="T427" s="2"/>
      <c r="U427" s="2"/>
    </row>
    <row r="428" spans="1:21" ht="15.75" customHeight="1" x14ac:dyDescent="0.25">
      <c r="A428" s="130" t="s">
        <v>104</v>
      </c>
      <c r="B428" s="7" t="s">
        <v>274</v>
      </c>
      <c r="C428" s="7"/>
      <c r="D428" s="7"/>
      <c r="E428" s="7"/>
      <c r="F428" s="7"/>
      <c r="G428" s="7"/>
      <c r="H428" s="7"/>
      <c r="J428" s="28"/>
      <c r="K428" s="40" t="s">
        <v>76</v>
      </c>
      <c r="L428" s="40"/>
      <c r="M428" s="1"/>
    </row>
    <row r="429" spans="1:21" ht="15.75" customHeight="1" x14ac:dyDescent="0.25">
      <c r="A429" s="130" t="s">
        <v>88</v>
      </c>
      <c r="B429" s="252" t="s">
        <v>164</v>
      </c>
      <c r="C429" s="252"/>
      <c r="D429" s="252"/>
      <c r="E429" s="252"/>
      <c r="F429" s="252"/>
      <c r="G429" s="252"/>
      <c r="H429" s="7"/>
      <c r="K429" s="40" t="s">
        <v>76</v>
      </c>
      <c r="L429" s="40"/>
      <c r="M429" s="1"/>
    </row>
    <row r="430" spans="1:21" ht="15.75" customHeight="1" x14ac:dyDescent="0.25">
      <c r="A430" s="130" t="s">
        <v>110</v>
      </c>
      <c r="B430" s="7" t="s">
        <v>76</v>
      </c>
      <c r="C430" s="7"/>
      <c r="D430" s="7"/>
      <c r="E430" s="7"/>
      <c r="F430" s="7"/>
      <c r="G430" s="7"/>
      <c r="H430" s="7"/>
      <c r="K430" s="40" t="s">
        <v>76</v>
      </c>
      <c r="L430" s="40"/>
      <c r="M430" s="1"/>
    </row>
    <row r="431" spans="1:21" ht="15.75" customHeight="1" x14ac:dyDescent="0.25">
      <c r="A431" s="130" t="s">
        <v>177</v>
      </c>
      <c r="B431" s="7" t="s">
        <v>76</v>
      </c>
      <c r="C431" s="7"/>
      <c r="D431" s="7"/>
      <c r="E431" s="7"/>
      <c r="F431" s="7"/>
      <c r="G431" s="7"/>
      <c r="H431" s="7"/>
      <c r="K431" s="40" t="s">
        <v>151</v>
      </c>
      <c r="L431" s="40"/>
      <c r="M431" s="1"/>
      <c r="N431" s="29"/>
    </row>
    <row r="432" spans="1:21" ht="13.5" customHeight="1" x14ac:dyDescent="0.25">
      <c r="A432" s="130" t="s">
        <v>141</v>
      </c>
      <c r="B432" s="7" t="s">
        <v>76</v>
      </c>
      <c r="C432" s="7"/>
      <c r="D432" s="7"/>
      <c r="E432" s="7"/>
      <c r="F432" s="7"/>
      <c r="G432" s="7"/>
      <c r="H432" s="7"/>
      <c r="K432" s="40" t="s">
        <v>151</v>
      </c>
      <c r="L432" s="40"/>
      <c r="M432" s="1"/>
      <c r="T432"/>
      <c r="U432"/>
    </row>
    <row r="433" spans="1:21" ht="15" x14ac:dyDescent="0.25">
      <c r="A433" s="130" t="s">
        <v>143</v>
      </c>
      <c r="B433" s="7" t="s">
        <v>275</v>
      </c>
      <c r="C433" s="7"/>
      <c r="D433" s="7"/>
      <c r="E433" s="7"/>
      <c r="F433" s="7"/>
      <c r="G433" s="7"/>
      <c r="H433" s="7"/>
      <c r="K433" s="40" t="s">
        <v>76</v>
      </c>
      <c r="L433" s="40"/>
      <c r="M433" s="1"/>
      <c r="O433" s="29"/>
      <c r="P433" s="29"/>
      <c r="Q433" s="29"/>
      <c r="R433" s="29"/>
      <c r="S433" s="29"/>
    </row>
    <row r="434" spans="1:21" ht="30" x14ac:dyDescent="0.25">
      <c r="A434" s="128" t="s">
        <v>145</v>
      </c>
      <c r="B434" s="7" t="str">
        <f>IF(B424=$N$4,"Yes","No")</f>
        <v>No</v>
      </c>
      <c r="C434" s="7"/>
      <c r="D434" s="7"/>
      <c r="E434" s="7"/>
      <c r="F434" s="7"/>
      <c r="G434" s="7"/>
      <c r="H434" s="23"/>
      <c r="K434" s="40" t="s">
        <v>76</v>
      </c>
      <c r="L434" s="40"/>
      <c r="M434" s="1"/>
    </row>
    <row r="435" spans="1:21" ht="15" x14ac:dyDescent="0.25">
      <c r="A435" s="129" t="s">
        <v>121</v>
      </c>
      <c r="B435" s="252" t="s">
        <v>276</v>
      </c>
      <c r="C435" s="252"/>
      <c r="D435" s="252"/>
      <c r="E435" s="252"/>
      <c r="F435" s="252"/>
      <c r="G435" s="252"/>
      <c r="H435" s="7"/>
      <c r="K435" s="40" t="s">
        <v>76</v>
      </c>
      <c r="L435" s="40"/>
      <c r="M435" s="1"/>
    </row>
    <row r="436" spans="1:21" ht="15" thickBot="1" x14ac:dyDescent="0.25">
      <c r="A436" s="148"/>
      <c r="B436" s="7"/>
      <c r="C436" s="7"/>
      <c r="D436" s="7"/>
      <c r="E436" s="7"/>
      <c r="F436" s="7"/>
      <c r="G436" s="7"/>
      <c r="H436" s="7"/>
      <c r="K436" s="40" t="s">
        <v>76</v>
      </c>
      <c r="L436" s="40"/>
      <c r="M436" s="1"/>
    </row>
    <row r="437" spans="1:21" ht="15.75" customHeight="1" thickBot="1" x14ac:dyDescent="0.3">
      <c r="A437" s="151" t="s">
        <v>277</v>
      </c>
      <c r="B437" s="249" t="s">
        <v>278</v>
      </c>
      <c r="C437" s="248"/>
      <c r="D437" s="248"/>
      <c r="E437" s="248"/>
      <c r="F437" s="248"/>
      <c r="G437" s="248"/>
      <c r="H437" s="248"/>
      <c r="K437" s="40" t="s">
        <v>151</v>
      </c>
      <c r="L437" s="40"/>
      <c r="M437" s="1"/>
    </row>
    <row r="438" spans="1:21" ht="15" x14ac:dyDescent="0.25">
      <c r="A438" s="129" t="s">
        <v>88</v>
      </c>
      <c r="B438" s="7" t="s">
        <v>96</v>
      </c>
      <c r="C438" s="7"/>
      <c r="D438" s="7"/>
      <c r="E438" s="7"/>
      <c r="F438" s="7"/>
      <c r="G438" s="7"/>
      <c r="H438" s="7"/>
      <c r="K438" s="40" t="s">
        <v>76</v>
      </c>
      <c r="L438" s="40"/>
      <c r="M438" s="1"/>
    </row>
    <row r="439" spans="1:21" ht="29.25" x14ac:dyDescent="0.25">
      <c r="A439" s="129"/>
      <c r="B439" s="25" t="str">
        <f>CONCATENATE($O$2&amp;": "&amp;VLOOKUP($B438,$N$3:$U$27,2,0))</f>
        <v>Font: Arial</v>
      </c>
      <c r="C439" s="25" t="str">
        <f>CONCATENATE($P$2&amp;": "&amp;VLOOKUP($B438,$N$3:$U$27,3,0))</f>
        <v>T-face: Normal</v>
      </c>
      <c r="D439" s="25" t="str">
        <f>CONCATENATE($Q$2&amp;": "&amp;VLOOKUP($B438,$N$3:$U$27,4,0))</f>
        <v>Font size: 11</v>
      </c>
      <c r="E439" s="25" t="str">
        <f>CONCATENATE($R$2&amp;": "&amp;VLOOKUP($B438,$N$3:$U$27,5,0))</f>
        <v>Row height: Dependant</v>
      </c>
      <c r="F439" s="25" t="str">
        <f>CONCATENATE($S$2&amp;": "&amp;VLOOKUP($B438,$N$3:$U$27,6,0))</f>
        <v>Text col: Black</v>
      </c>
      <c r="G439" s="25" t="str">
        <f>CONCATENATE($T$2&amp;": "&amp;VLOOKUP($B438,$N$3:$U$27,7,0))</f>
        <v>BG col: Light grey</v>
      </c>
      <c r="H439" s="25" t="str">
        <f>CONCATENATE($U$2&amp;": "&amp;VLOOKUP($B438,$N$3:$U$27,8,0))</f>
        <v>Just: Right</v>
      </c>
      <c r="K439" s="40" t="s">
        <v>76</v>
      </c>
      <c r="L439" s="40"/>
      <c r="M439" s="1"/>
    </row>
    <row r="440" spans="1:21" ht="15" x14ac:dyDescent="0.25">
      <c r="A440" s="129" t="s">
        <v>100</v>
      </c>
      <c r="B440" s="7" t="s">
        <v>279</v>
      </c>
      <c r="C440" s="7"/>
      <c r="D440" s="7"/>
      <c r="E440" s="7"/>
      <c r="F440" s="7"/>
      <c r="G440" s="7"/>
      <c r="H440" s="7"/>
      <c r="K440" s="40" t="s">
        <v>151</v>
      </c>
      <c r="L440" s="40"/>
      <c r="M440" s="1"/>
    </row>
    <row r="441" spans="1:21" ht="15" x14ac:dyDescent="0.25">
      <c r="A441" s="129" t="s">
        <v>102</v>
      </c>
      <c r="B441" s="7"/>
      <c r="C441" s="7"/>
      <c r="D441" s="7"/>
      <c r="E441" s="7"/>
      <c r="F441" s="7"/>
      <c r="G441" s="7"/>
      <c r="H441" s="7"/>
      <c r="K441" s="40" t="s">
        <v>76</v>
      </c>
      <c r="L441" s="40"/>
      <c r="M441" s="1"/>
    </row>
    <row r="442" spans="1:21" ht="15" x14ac:dyDescent="0.25">
      <c r="A442" s="130" t="s">
        <v>104</v>
      </c>
      <c r="B442" s="7" t="s">
        <v>280</v>
      </c>
      <c r="C442" s="7"/>
      <c r="D442" s="7"/>
      <c r="E442" s="7"/>
      <c r="F442" s="7"/>
      <c r="G442" s="7"/>
      <c r="H442" s="7"/>
      <c r="K442" s="40" t="s">
        <v>76</v>
      </c>
      <c r="L442" s="40"/>
      <c r="M442" s="1"/>
    </row>
    <row r="443" spans="1:21" ht="15" x14ac:dyDescent="0.25">
      <c r="A443" s="130" t="s">
        <v>88</v>
      </c>
      <c r="B443" s="252" t="s">
        <v>281</v>
      </c>
      <c r="C443" s="252"/>
      <c r="D443" s="252"/>
      <c r="E443" s="252"/>
      <c r="F443" s="252"/>
      <c r="G443" s="252"/>
      <c r="H443" s="7"/>
      <c r="K443" s="40" t="s">
        <v>76</v>
      </c>
      <c r="L443" s="40"/>
      <c r="M443" s="1"/>
    </row>
    <row r="444" spans="1:21" ht="15" x14ac:dyDescent="0.25">
      <c r="A444" s="130" t="s">
        <v>110</v>
      </c>
      <c r="B444" s="24">
        <v>0</v>
      </c>
      <c r="C444" s="7"/>
      <c r="D444" s="7"/>
      <c r="E444" s="7"/>
      <c r="F444" s="7"/>
      <c r="G444" s="7"/>
      <c r="H444" s="7"/>
      <c r="K444" s="40" t="s">
        <v>151</v>
      </c>
      <c r="L444" s="40"/>
      <c r="M444" s="1"/>
    </row>
    <row r="445" spans="1:21" ht="15.75" customHeight="1" x14ac:dyDescent="0.25">
      <c r="A445" s="130" t="s">
        <v>177</v>
      </c>
      <c r="B445" s="24">
        <v>999999.99</v>
      </c>
      <c r="C445" s="7"/>
      <c r="D445" s="7"/>
      <c r="E445" s="7"/>
      <c r="F445" s="7"/>
      <c r="G445" s="7"/>
      <c r="H445" s="7"/>
      <c r="K445" s="40" t="s">
        <v>76</v>
      </c>
      <c r="L445" s="40"/>
      <c r="M445" s="1"/>
    </row>
    <row r="446" spans="1:21" ht="15.75" customHeight="1" x14ac:dyDescent="0.25">
      <c r="A446" s="130" t="s">
        <v>141</v>
      </c>
      <c r="B446" s="271" t="s">
        <v>282</v>
      </c>
      <c r="C446" s="271"/>
      <c r="D446" s="271"/>
      <c r="E446" s="271"/>
      <c r="F446" s="271"/>
      <c r="G446" s="271"/>
      <c r="H446" s="7"/>
      <c r="K446" s="40" t="s">
        <v>76</v>
      </c>
      <c r="L446" s="40"/>
      <c r="M446" s="1"/>
    </row>
    <row r="447" spans="1:21" ht="15.75" customHeight="1" x14ac:dyDescent="0.25">
      <c r="A447" s="130" t="s">
        <v>143</v>
      </c>
      <c r="B447" s="7" t="s">
        <v>76</v>
      </c>
      <c r="C447" s="7"/>
      <c r="D447" s="7"/>
      <c r="E447" s="7"/>
      <c r="F447" s="7"/>
      <c r="G447" s="7"/>
      <c r="H447" s="7"/>
      <c r="K447" s="40" t="s">
        <v>76</v>
      </c>
      <c r="L447" s="40"/>
      <c r="M447" s="1"/>
    </row>
    <row r="448" spans="1:21" customFormat="1" ht="30" x14ac:dyDescent="0.25">
      <c r="A448" s="128" t="s">
        <v>145</v>
      </c>
      <c r="B448" s="7" t="str">
        <f>IF(B438=$N$4,"Yes","No")</f>
        <v>No</v>
      </c>
      <c r="C448" s="7"/>
      <c r="D448" s="7"/>
      <c r="E448" s="7"/>
      <c r="F448" s="7"/>
      <c r="G448" s="7"/>
      <c r="H448" s="23"/>
      <c r="I448" s="38"/>
      <c r="J448" s="2"/>
      <c r="K448" s="40" t="s">
        <v>76</v>
      </c>
      <c r="L448" s="40"/>
      <c r="M448" s="1"/>
      <c r="N448" s="2"/>
      <c r="O448" s="2"/>
      <c r="P448" s="2"/>
      <c r="Q448" s="2"/>
      <c r="R448" s="2"/>
      <c r="S448" s="2"/>
      <c r="T448" s="2"/>
      <c r="U448" s="2"/>
    </row>
    <row r="449" spans="1:21" ht="31.5" customHeight="1" x14ac:dyDescent="0.25">
      <c r="A449" s="129" t="s">
        <v>121</v>
      </c>
      <c r="B449" s="252" t="s">
        <v>283</v>
      </c>
      <c r="C449" s="252"/>
      <c r="D449" s="252"/>
      <c r="E449" s="252"/>
      <c r="F449" s="252"/>
      <c r="G449" s="252"/>
      <c r="H449" s="7"/>
      <c r="J449" s="28"/>
      <c r="K449" s="40" t="s">
        <v>76</v>
      </c>
      <c r="L449" s="40"/>
      <c r="M449" s="1"/>
    </row>
    <row r="450" spans="1:21" ht="14.25" customHeight="1" thickBot="1" x14ac:dyDescent="0.25">
      <c r="A450" s="148"/>
      <c r="B450" s="152"/>
      <c r="C450" s="7"/>
      <c r="D450" s="7"/>
      <c r="E450" s="7"/>
      <c r="F450" s="7"/>
      <c r="G450" s="7"/>
      <c r="H450" s="7"/>
      <c r="J450" s="28"/>
      <c r="K450" s="40" t="s">
        <v>76</v>
      </c>
      <c r="L450" s="40"/>
      <c r="M450" s="1"/>
    </row>
    <row r="451" spans="1:21" ht="15.75" customHeight="1" thickBot="1" x14ac:dyDescent="0.3">
      <c r="A451" s="157" t="s">
        <v>284</v>
      </c>
      <c r="B451" s="248" t="s">
        <v>285</v>
      </c>
      <c r="C451" s="248"/>
      <c r="D451" s="248"/>
      <c r="E451" s="248"/>
      <c r="F451" s="248"/>
      <c r="G451" s="248"/>
      <c r="H451" s="248"/>
      <c r="K451" s="40" t="s">
        <v>151</v>
      </c>
      <c r="L451" s="40"/>
      <c r="M451" s="1"/>
      <c r="N451" s="29"/>
    </row>
    <row r="452" spans="1:21" ht="15" x14ac:dyDescent="0.25">
      <c r="A452" s="129" t="s">
        <v>88</v>
      </c>
      <c r="B452" s="7" t="s">
        <v>134</v>
      </c>
      <c r="C452" s="7"/>
      <c r="D452" s="7"/>
      <c r="E452" s="7"/>
      <c r="F452" s="7"/>
      <c r="G452" s="7"/>
      <c r="H452" s="7"/>
      <c r="K452" s="40" t="s">
        <v>76</v>
      </c>
      <c r="L452" s="40"/>
      <c r="M452" s="1"/>
      <c r="T452"/>
      <c r="U452"/>
    </row>
    <row r="453" spans="1:21" s="6" customFormat="1" ht="15" x14ac:dyDescent="0.25">
      <c r="A453" s="134"/>
      <c r="B453" s="25" t="str">
        <f>CONCATENATE($O$2&amp;": "&amp;VLOOKUP($B452,$N$3:$U$27,2,0))</f>
        <v>Font: Arial</v>
      </c>
      <c r="C453" s="25" t="str">
        <f>CONCATENATE($P$2&amp;": "&amp;VLOOKUP($B452,$N$3:$U$27,3,0))</f>
        <v>T-face: Bold</v>
      </c>
      <c r="D453" s="25" t="str">
        <f>CONCATENATE($Q$2&amp;": "&amp;VLOOKUP($B452,$N$3:$U$27,4,0))</f>
        <v>Font size: 11</v>
      </c>
      <c r="E453" s="25" t="str">
        <f>CONCATENATE($R$2&amp;": "&amp;VLOOKUP($B452,$N$3:$U$27,5,0))</f>
        <v>Row height: 30</v>
      </c>
      <c r="F453" s="25" t="str">
        <f>CONCATENATE($S$2&amp;": "&amp;VLOOKUP($B452,$N$3:$U$27,6,0))</f>
        <v>Text col: Blue</v>
      </c>
      <c r="G453" s="25" t="str">
        <f>CONCATENATE($T$2&amp;": "&amp;VLOOKUP($B452,$N$3:$U$27,7,0))</f>
        <v>BG col: White</v>
      </c>
      <c r="H453" s="25" t="str">
        <f>CONCATENATE($U$2&amp;": "&amp;VLOOKUP($B452,$N$3:$U$27,8,0))</f>
        <v>Just: Left</v>
      </c>
      <c r="I453" s="39"/>
      <c r="J453" s="2"/>
      <c r="K453" s="40" t="s">
        <v>76</v>
      </c>
      <c r="L453" s="40"/>
      <c r="M453" s="1"/>
      <c r="N453" s="2"/>
      <c r="O453" s="29"/>
      <c r="P453" s="29"/>
      <c r="Q453" s="29"/>
      <c r="R453" s="29"/>
      <c r="S453" s="29"/>
      <c r="T453" s="2"/>
      <c r="U453" s="2"/>
    </row>
    <row r="454" spans="1:21" ht="15" x14ac:dyDescent="0.25">
      <c r="A454" s="134" t="s">
        <v>100</v>
      </c>
      <c r="B454" s="31" t="str">
        <f>B461</f>
        <v>Step 2 – Enter the total of the following amounts from your tax return for the year</v>
      </c>
      <c r="C454" s="31"/>
      <c r="D454" s="31"/>
      <c r="E454" s="31"/>
      <c r="F454" s="31"/>
      <c r="G454" s="31"/>
      <c r="H454" s="7"/>
      <c r="K454" s="40" t="s">
        <v>151</v>
      </c>
      <c r="L454" s="40"/>
      <c r="M454" s="1"/>
    </row>
    <row r="455" spans="1:21" ht="15" x14ac:dyDescent="0.25">
      <c r="A455" s="129" t="s">
        <v>102</v>
      </c>
      <c r="B455" s="7"/>
      <c r="C455" s="7"/>
      <c r="D455" s="7"/>
      <c r="E455" s="7"/>
      <c r="F455" s="7"/>
      <c r="G455" s="7"/>
      <c r="H455" s="7"/>
      <c r="K455" s="40" t="s">
        <v>76</v>
      </c>
      <c r="L455" s="40"/>
      <c r="M455" s="1"/>
    </row>
    <row r="456" spans="1:21" ht="15" x14ac:dyDescent="0.25">
      <c r="A456" s="130" t="s">
        <v>104</v>
      </c>
      <c r="B456" s="7" t="s">
        <v>274</v>
      </c>
      <c r="C456" s="7"/>
      <c r="D456" s="7"/>
      <c r="E456" s="7"/>
      <c r="F456" s="7"/>
      <c r="G456" s="7"/>
      <c r="H456" s="7"/>
      <c r="K456" s="40" t="s">
        <v>76</v>
      </c>
      <c r="L456" s="40"/>
      <c r="M456" s="1"/>
      <c r="N456" s="6"/>
    </row>
    <row r="457" spans="1:21" ht="15" x14ac:dyDescent="0.25">
      <c r="A457" s="130" t="s">
        <v>88</v>
      </c>
      <c r="B457" s="252" t="s">
        <v>286</v>
      </c>
      <c r="C457" s="252"/>
      <c r="D457" s="252"/>
      <c r="E457" s="252"/>
      <c r="F457" s="252"/>
      <c r="G457" s="252"/>
      <c r="H457" s="7"/>
      <c r="K457" s="40" t="s">
        <v>76</v>
      </c>
      <c r="L457" s="40"/>
      <c r="M457" s="1"/>
      <c r="T457" s="6"/>
      <c r="U457" s="6"/>
    </row>
    <row r="458" spans="1:21" ht="15" x14ac:dyDescent="0.25">
      <c r="A458" s="130" t="s">
        <v>110</v>
      </c>
      <c r="B458" s="7" t="s">
        <v>76</v>
      </c>
      <c r="C458" s="7"/>
      <c r="D458" s="7"/>
      <c r="E458" s="7"/>
      <c r="F458" s="7"/>
      <c r="G458" s="7"/>
      <c r="H458" s="7"/>
      <c r="K458" s="40" t="s">
        <v>151</v>
      </c>
      <c r="L458" s="40"/>
      <c r="M458" s="1"/>
      <c r="O458" s="6"/>
      <c r="P458" s="6"/>
      <c r="Q458" s="6"/>
      <c r="R458" s="6"/>
      <c r="S458" s="6"/>
    </row>
    <row r="459" spans="1:21" ht="15" x14ac:dyDescent="0.25">
      <c r="A459" s="130" t="s">
        <v>177</v>
      </c>
      <c r="B459" s="7" t="s">
        <v>76</v>
      </c>
      <c r="C459" s="7"/>
      <c r="D459" s="7"/>
      <c r="E459" s="7"/>
      <c r="F459" s="7"/>
      <c r="G459" s="7"/>
      <c r="H459" s="7"/>
      <c r="K459" s="40" t="s">
        <v>76</v>
      </c>
      <c r="L459" s="40"/>
      <c r="M459" s="1"/>
    </row>
    <row r="460" spans="1:21" ht="15" x14ac:dyDescent="0.25">
      <c r="A460" s="130" t="s">
        <v>141</v>
      </c>
      <c r="B460" s="7" t="s">
        <v>76</v>
      </c>
      <c r="C460" s="7"/>
      <c r="D460" s="7"/>
      <c r="E460" s="7"/>
      <c r="F460" s="7"/>
      <c r="G460" s="7"/>
      <c r="H460" s="7"/>
      <c r="K460" s="40" t="s">
        <v>76</v>
      </c>
      <c r="L460" s="40"/>
      <c r="M460" s="1"/>
    </row>
    <row r="461" spans="1:21" customFormat="1" ht="15" x14ac:dyDescent="0.25">
      <c r="A461" s="130" t="s">
        <v>143</v>
      </c>
      <c r="B461" s="31" t="str">
        <f>IF('ESS - adjustment'!B25&lt;&gt;"- Select -",CONCATENATE("Step 2 – Enter the total of the following amounts from your tax return for "&amp;B738&amp;""),"Step 2 – Enter the total of the following amounts from your tax return for the year")</f>
        <v>Step 2 – Enter the total of the following amounts from your tax return for the year</v>
      </c>
      <c r="C461" s="31"/>
      <c r="D461" s="31"/>
      <c r="E461" s="31"/>
      <c r="F461" s="31"/>
      <c r="G461" s="31"/>
      <c r="H461" s="7"/>
      <c r="I461" s="38"/>
      <c r="J461" s="2"/>
      <c r="K461" s="40" t="s">
        <v>76</v>
      </c>
      <c r="L461" s="40"/>
      <c r="M461" s="1"/>
      <c r="N461" s="2"/>
      <c r="O461" s="2"/>
      <c r="P461" s="2"/>
      <c r="Q461" s="2"/>
      <c r="R461" s="2"/>
      <c r="S461" s="2"/>
      <c r="T461" s="2"/>
      <c r="U461" s="2"/>
    </row>
    <row r="462" spans="1:21" ht="30" x14ac:dyDescent="0.25">
      <c r="A462" s="128" t="s">
        <v>145</v>
      </c>
      <c r="B462" s="7" t="str">
        <f>IF(B452=$N$4,"Yes","No")</f>
        <v>No</v>
      </c>
      <c r="C462" s="7"/>
      <c r="D462" s="7"/>
      <c r="E462" s="7"/>
      <c r="F462" s="7"/>
      <c r="G462" s="7"/>
      <c r="H462" s="23"/>
      <c r="J462" s="28"/>
      <c r="K462" s="40" t="s">
        <v>76</v>
      </c>
      <c r="L462" s="40"/>
      <c r="M462" s="1"/>
    </row>
    <row r="463" spans="1:21" ht="15" x14ac:dyDescent="0.25">
      <c r="A463" s="129" t="s">
        <v>121</v>
      </c>
      <c r="B463" s="252" t="s">
        <v>287</v>
      </c>
      <c r="C463" s="252"/>
      <c r="D463" s="252"/>
      <c r="E463" s="252"/>
      <c r="F463" s="252"/>
      <c r="G463" s="252"/>
      <c r="H463" s="7"/>
      <c r="K463" s="40" t="s">
        <v>76</v>
      </c>
      <c r="L463" s="40"/>
      <c r="M463" s="1"/>
    </row>
    <row r="464" spans="1:21" ht="15" thickBot="1" x14ac:dyDescent="0.25">
      <c r="A464" s="148"/>
      <c r="B464" s="7"/>
      <c r="C464" s="123"/>
      <c r="D464" s="7"/>
      <c r="E464" s="123"/>
      <c r="F464" s="123"/>
      <c r="G464" s="123"/>
      <c r="H464" s="7"/>
      <c r="K464" s="40" t="s">
        <v>76</v>
      </c>
      <c r="L464" s="40"/>
      <c r="M464" s="1"/>
    </row>
    <row r="465" spans="1:21" ht="15.75" customHeight="1" thickBot="1" x14ac:dyDescent="0.3">
      <c r="A465" s="126" t="s">
        <v>288</v>
      </c>
      <c r="B465" s="249" t="s">
        <v>289</v>
      </c>
      <c r="C465" s="248"/>
      <c r="D465" s="248"/>
      <c r="E465" s="248"/>
      <c r="F465" s="248"/>
      <c r="G465" s="248"/>
      <c r="H465" s="248"/>
      <c r="K465" s="40" t="s">
        <v>151</v>
      </c>
      <c r="L465" s="40"/>
      <c r="M465" s="1"/>
      <c r="N465" s="29"/>
      <c r="T465"/>
      <c r="U465"/>
    </row>
    <row r="466" spans="1:21" s="6" customFormat="1" ht="15" x14ac:dyDescent="0.25">
      <c r="A466" s="149" t="s">
        <v>88</v>
      </c>
      <c r="B466" s="152" t="s">
        <v>127</v>
      </c>
      <c r="C466" s="7"/>
      <c r="D466" s="7"/>
      <c r="E466" s="7"/>
      <c r="F466" s="7"/>
      <c r="G466" s="7"/>
      <c r="H466" s="7"/>
      <c r="I466" s="39"/>
      <c r="J466" s="2"/>
      <c r="K466" s="40" t="s">
        <v>76</v>
      </c>
      <c r="L466" s="40"/>
      <c r="M466" s="1"/>
      <c r="N466" s="2"/>
      <c r="O466" s="2"/>
      <c r="P466" s="2"/>
      <c r="Q466" s="2"/>
      <c r="R466" s="2"/>
      <c r="S466" s="2"/>
      <c r="T466"/>
      <c r="U466"/>
    </row>
    <row r="467" spans="1:21" s="6" customFormat="1" ht="29.25" customHeight="1" x14ac:dyDescent="0.25">
      <c r="A467" s="134"/>
      <c r="B467" s="25" t="str">
        <f>CONCATENATE($O$2&amp;": "&amp;VLOOKUP($B466,$N$3:$U$27,2,0))</f>
        <v>Font: Arial</v>
      </c>
      <c r="C467" s="25" t="str">
        <f>CONCATENATE($P$2&amp;": "&amp;VLOOKUP($B466,$N$3:$U$27,3,0))</f>
        <v>T-face: Normal</v>
      </c>
      <c r="D467" s="25" t="str">
        <f>CONCATENATE($Q$2&amp;": "&amp;VLOOKUP($B466,$N$3:$U$27,4,0))</f>
        <v>Font size: 11</v>
      </c>
      <c r="E467" s="25" t="str">
        <f>CONCATENATE($R$2&amp;": "&amp;VLOOKUP($B466,$N$3:$U$27,5,0))</f>
        <v>Row height: 53.25</v>
      </c>
      <c r="F467" s="25" t="str">
        <f>CONCATENATE($S$2&amp;": "&amp;VLOOKUP($B466,$N$3:$U$27,6,0))</f>
        <v>Text col: Black</v>
      </c>
      <c r="G467" s="25" t="str">
        <f>CONCATENATE($T$2&amp;": "&amp;VLOOKUP($B466,$N$3:$U$27,7,0))</f>
        <v>BG col: White</v>
      </c>
      <c r="H467" s="25" t="str">
        <f>CONCATENATE($U$2&amp;": "&amp;VLOOKUP($B466,$N$3:$U$27,8,0))</f>
        <v>Just: Left</v>
      </c>
      <c r="I467" s="39"/>
      <c r="K467" s="40" t="s">
        <v>76</v>
      </c>
      <c r="L467" s="40"/>
      <c r="M467" s="1"/>
      <c r="N467" s="2"/>
      <c r="O467" s="29"/>
      <c r="P467" s="29"/>
      <c r="Q467" s="29"/>
      <c r="R467" s="29"/>
      <c r="S467" s="29"/>
      <c r="T467" s="2"/>
      <c r="U467" s="2"/>
    </row>
    <row r="468" spans="1:21" ht="15" x14ac:dyDescent="0.25">
      <c r="A468" s="134" t="s">
        <v>100</v>
      </c>
      <c r="B468" s="266" t="str">
        <f>B475</f>
        <v>Taxable income for the year *
Note: calculate your taxable income as though you are not entitled to the $1,000 reduction, excluding any assessable First home super saver amount</v>
      </c>
      <c r="C468" s="266"/>
      <c r="D468" s="266"/>
      <c r="E468" s="266"/>
      <c r="F468" s="266"/>
      <c r="G468" s="266"/>
      <c r="H468" s="7"/>
      <c r="K468" s="40" t="s">
        <v>151</v>
      </c>
      <c r="L468" s="40"/>
      <c r="M468" s="1"/>
    </row>
    <row r="469" spans="1:21" ht="15" x14ac:dyDescent="0.25">
      <c r="A469" s="129" t="s">
        <v>102</v>
      </c>
      <c r="B469" s="7"/>
      <c r="C469" s="7"/>
      <c r="D469" s="7"/>
      <c r="E469" s="7"/>
      <c r="F469" s="7"/>
      <c r="G469" s="7"/>
      <c r="H469" s="7"/>
      <c r="K469" s="40" t="s">
        <v>76</v>
      </c>
      <c r="L469" s="40"/>
      <c r="M469" s="1"/>
    </row>
    <row r="470" spans="1:21" ht="15" x14ac:dyDescent="0.25">
      <c r="A470" s="130" t="s">
        <v>104</v>
      </c>
      <c r="B470" s="7" t="s">
        <v>274</v>
      </c>
      <c r="C470" s="7"/>
      <c r="D470" s="7"/>
      <c r="E470" s="7"/>
      <c r="F470" s="7"/>
      <c r="G470" s="7"/>
      <c r="H470" s="7"/>
      <c r="K470" s="40" t="s">
        <v>76</v>
      </c>
      <c r="L470" s="40"/>
      <c r="M470" s="1"/>
    </row>
    <row r="471" spans="1:21" ht="15" x14ac:dyDescent="0.25">
      <c r="A471" s="130" t="s">
        <v>88</v>
      </c>
      <c r="B471" s="252" t="s">
        <v>164</v>
      </c>
      <c r="C471" s="252"/>
      <c r="D471" s="252"/>
      <c r="E471" s="252"/>
      <c r="F471" s="252"/>
      <c r="G471" s="252"/>
      <c r="H471" s="7"/>
      <c r="K471" s="40" t="s">
        <v>151</v>
      </c>
      <c r="L471" s="40"/>
      <c r="M471" s="1"/>
    </row>
    <row r="472" spans="1:21" ht="15.75" customHeight="1" x14ac:dyDescent="0.25">
      <c r="A472" s="130" t="s">
        <v>110</v>
      </c>
      <c r="B472" s="7" t="s">
        <v>76</v>
      </c>
      <c r="C472" s="7"/>
      <c r="D472" s="7"/>
      <c r="E472" s="7"/>
      <c r="F472" s="7"/>
      <c r="G472" s="7"/>
      <c r="H472" s="7"/>
      <c r="K472" s="40" t="s">
        <v>76</v>
      </c>
      <c r="L472" s="40"/>
      <c r="M472" s="1"/>
    </row>
    <row r="473" spans="1:21" ht="15.75" customHeight="1" x14ac:dyDescent="0.25">
      <c r="A473" s="130" t="s">
        <v>177</v>
      </c>
      <c r="B473" s="7" t="s">
        <v>76</v>
      </c>
      <c r="C473" s="7"/>
      <c r="D473" s="7"/>
      <c r="E473" s="7"/>
      <c r="F473" s="7"/>
      <c r="G473" s="7"/>
      <c r="H473" s="7"/>
      <c r="K473" s="40" t="s">
        <v>76</v>
      </c>
      <c r="L473" s="40"/>
      <c r="M473" s="1"/>
    </row>
    <row r="474" spans="1:21" ht="15.75" customHeight="1" x14ac:dyDescent="0.25">
      <c r="A474" s="130" t="s">
        <v>141</v>
      </c>
      <c r="B474" s="7" t="s">
        <v>76</v>
      </c>
      <c r="C474" s="7"/>
      <c r="D474" s="7"/>
      <c r="E474" s="7"/>
      <c r="F474" s="7"/>
      <c r="G474" s="7"/>
      <c r="H474" s="7"/>
      <c r="K474" s="40" t="s">
        <v>76</v>
      </c>
      <c r="L474" s="40"/>
      <c r="M474" s="1"/>
    </row>
    <row r="475" spans="1:21" customFormat="1" ht="46.5" customHeight="1" x14ac:dyDescent="0.25">
      <c r="A475" s="130" t="s">
        <v>143</v>
      </c>
      <c r="B475" s="265" t="str">
        <f>IF('ESS - adjustment'!B25&lt;&gt;"- Select -",CONCATENATE("Taxable income for "&amp;B738&amp;" *
Note: Calculate your taxable income as though you are not entitled to the $"&amp;TEXT(B737,"#,#")&amp;" reduction, excluding any assessable First home super saver amount"),"Taxable income for the year *
Note: calculate your taxable income as though you are not entitled to the $"&amp;TEXT(B737,"#,#")&amp;" reduction, excluding any assessable First home super saver amount")</f>
        <v>Taxable income for the year *
Note: calculate your taxable income as though you are not entitled to the $1,000 reduction, excluding any assessable First home super saver amount</v>
      </c>
      <c r="C475" s="265"/>
      <c r="D475" s="265"/>
      <c r="E475" s="265"/>
      <c r="F475" s="265"/>
      <c r="G475" s="265"/>
      <c r="H475" s="7"/>
      <c r="I475" s="38"/>
      <c r="J475" s="2"/>
      <c r="K475" s="40" t="s">
        <v>76</v>
      </c>
      <c r="L475" s="40"/>
      <c r="M475" s="1"/>
      <c r="N475" s="2"/>
      <c r="O475" s="2"/>
      <c r="P475" s="2"/>
      <c r="Q475" s="2"/>
      <c r="R475" s="2"/>
      <c r="S475" s="2"/>
      <c r="T475" s="2"/>
      <c r="U475" s="2"/>
    </row>
    <row r="476" spans="1:21" ht="30.75" customHeight="1" x14ac:dyDescent="0.25">
      <c r="A476" s="128" t="s">
        <v>145</v>
      </c>
      <c r="B476" s="7" t="str">
        <f>IF(B466=$N$4,"Yes","No")</f>
        <v>No</v>
      </c>
      <c r="C476" s="7"/>
      <c r="D476" s="7"/>
      <c r="E476" s="7"/>
      <c r="F476" s="7"/>
      <c r="G476" s="7"/>
      <c r="H476" s="23"/>
      <c r="J476" s="28"/>
      <c r="K476" s="40" t="s">
        <v>76</v>
      </c>
      <c r="L476" s="40"/>
      <c r="M476" s="1"/>
    </row>
    <row r="477" spans="1:21" ht="15.75" customHeight="1" x14ac:dyDescent="0.25">
      <c r="A477" s="129" t="s">
        <v>121</v>
      </c>
      <c r="B477" s="252" t="s">
        <v>290</v>
      </c>
      <c r="C477" s="252"/>
      <c r="D477" s="252"/>
      <c r="E477" s="252"/>
      <c r="F477" s="252"/>
      <c r="G477" s="252"/>
      <c r="H477" s="7"/>
      <c r="K477" s="40" t="s">
        <v>76</v>
      </c>
      <c r="L477" s="40"/>
      <c r="M477" s="1"/>
    </row>
    <row r="478" spans="1:21" ht="15.75" customHeight="1" thickBot="1" x14ac:dyDescent="0.25">
      <c r="A478" s="133"/>
      <c r="B478" s="7"/>
      <c r="C478" s="7"/>
      <c r="D478" s="7"/>
      <c r="E478" s="7"/>
      <c r="F478" s="7"/>
      <c r="G478" s="7"/>
      <c r="H478" s="7"/>
      <c r="K478" s="40" t="s">
        <v>76</v>
      </c>
      <c r="L478" s="40"/>
      <c r="M478" s="1"/>
    </row>
    <row r="479" spans="1:21" ht="15.75" customHeight="1" thickBot="1" x14ac:dyDescent="0.3">
      <c r="A479" s="151" t="s">
        <v>291</v>
      </c>
      <c r="B479" s="249" t="s">
        <v>292</v>
      </c>
      <c r="C479" s="248"/>
      <c r="D479" s="248"/>
      <c r="E479" s="248"/>
      <c r="F479" s="248"/>
      <c r="G479" s="248"/>
      <c r="H479" s="248"/>
      <c r="K479" s="40" t="s">
        <v>151</v>
      </c>
      <c r="L479" s="40"/>
      <c r="M479" s="1"/>
      <c r="N479" s="29"/>
      <c r="T479"/>
      <c r="U479"/>
    </row>
    <row r="480" spans="1:21" ht="15" x14ac:dyDescent="0.25">
      <c r="A480" s="129" t="s">
        <v>88</v>
      </c>
      <c r="B480" s="7" t="s">
        <v>96</v>
      </c>
      <c r="C480" s="7"/>
      <c r="D480" s="7"/>
      <c r="E480" s="7"/>
      <c r="F480" s="7"/>
      <c r="G480" s="7"/>
      <c r="H480" s="7"/>
      <c r="K480" s="40" t="s">
        <v>76</v>
      </c>
      <c r="L480" s="40"/>
      <c r="M480" s="1"/>
      <c r="T480"/>
      <c r="U480"/>
    </row>
    <row r="481" spans="1:21" s="6" customFormat="1" ht="29.25" customHeight="1" x14ac:dyDescent="0.25">
      <c r="A481" s="129"/>
      <c r="B481" s="25" t="str">
        <f>CONCATENATE($O$2&amp;": "&amp;VLOOKUP($B480,$N$3:$U$27,2,0))</f>
        <v>Font: Arial</v>
      </c>
      <c r="C481" s="25" t="str">
        <f>CONCATENATE($P$2&amp;": "&amp;VLOOKUP($B480,$N$3:$U$27,3,0))</f>
        <v>T-face: Normal</v>
      </c>
      <c r="D481" s="25" t="str">
        <f>CONCATENATE($Q$2&amp;": "&amp;VLOOKUP($B480,$N$3:$U$27,4,0))</f>
        <v>Font size: 11</v>
      </c>
      <c r="E481" s="25" t="str">
        <f>CONCATENATE($R$2&amp;": "&amp;VLOOKUP($B480,$N$3:$U$27,5,0))</f>
        <v>Row height: Dependant</v>
      </c>
      <c r="F481" s="25" t="str">
        <f>CONCATENATE($S$2&amp;": "&amp;VLOOKUP($B480,$N$3:$U$27,6,0))</f>
        <v>Text col: Black</v>
      </c>
      <c r="G481" s="25" t="str">
        <f>CONCATENATE($T$2&amp;":"&amp;VLOOKUP($B480,$N$3:$U$27,7,0))</f>
        <v>BG col:Light grey</v>
      </c>
      <c r="H481" s="25" t="str">
        <f>CONCATENATE($U$2&amp;": "&amp;VLOOKUP($B480,$N$3:$U$27,8,0))</f>
        <v>Just: Right</v>
      </c>
      <c r="I481" s="39"/>
      <c r="J481" s="2"/>
      <c r="K481" s="40" t="s">
        <v>76</v>
      </c>
      <c r="L481" s="40"/>
      <c r="M481" s="1"/>
      <c r="N481" s="2"/>
      <c r="O481" s="29"/>
      <c r="P481" s="29"/>
      <c r="Q481" s="29"/>
      <c r="R481" s="29"/>
      <c r="S481" s="29"/>
      <c r="T481" s="2"/>
      <c r="U481" s="2"/>
    </row>
    <row r="482" spans="1:21" ht="15" x14ac:dyDescent="0.25">
      <c r="A482" s="129" t="s">
        <v>100</v>
      </c>
      <c r="B482" s="7" t="s">
        <v>293</v>
      </c>
      <c r="C482" s="7"/>
      <c r="D482" s="7"/>
      <c r="E482" s="7"/>
      <c r="F482" s="7"/>
      <c r="G482" s="7"/>
      <c r="H482" s="7"/>
      <c r="K482" s="40" t="s">
        <v>151</v>
      </c>
      <c r="L482" s="40"/>
      <c r="M482" s="1"/>
    </row>
    <row r="483" spans="1:21" ht="15" x14ac:dyDescent="0.25">
      <c r="A483" s="129" t="s">
        <v>102</v>
      </c>
      <c r="B483" s="7"/>
      <c r="C483" s="7"/>
      <c r="D483" s="7"/>
      <c r="E483" s="7"/>
      <c r="F483" s="7"/>
      <c r="G483" s="7"/>
      <c r="H483" s="7"/>
      <c r="K483" s="40" t="s">
        <v>76</v>
      </c>
      <c r="L483" s="40"/>
      <c r="M483" s="1"/>
    </row>
    <row r="484" spans="1:21" ht="15" x14ac:dyDescent="0.25">
      <c r="A484" s="130" t="s">
        <v>104</v>
      </c>
      <c r="B484" s="7" t="s">
        <v>280</v>
      </c>
      <c r="C484" s="7"/>
      <c r="D484" s="7"/>
      <c r="E484" s="7"/>
      <c r="F484" s="7"/>
      <c r="G484" s="7"/>
      <c r="H484" s="7"/>
      <c r="K484" s="40" t="s">
        <v>76</v>
      </c>
      <c r="L484" s="40"/>
      <c r="M484" s="1"/>
    </row>
    <row r="485" spans="1:21" ht="15" x14ac:dyDescent="0.25">
      <c r="A485" s="130" t="s">
        <v>88</v>
      </c>
      <c r="B485" s="252" t="s">
        <v>281</v>
      </c>
      <c r="C485" s="252"/>
      <c r="D485" s="252"/>
      <c r="E485" s="252"/>
      <c r="F485" s="252"/>
      <c r="G485" s="252"/>
      <c r="H485" s="7"/>
      <c r="K485" s="40" t="s">
        <v>151</v>
      </c>
      <c r="L485" s="40"/>
      <c r="M485" s="1"/>
    </row>
    <row r="486" spans="1:21" ht="15.75" customHeight="1" x14ac:dyDescent="0.25">
      <c r="A486" s="130" t="s">
        <v>110</v>
      </c>
      <c r="B486" s="24">
        <v>0</v>
      </c>
      <c r="C486" s="7"/>
      <c r="D486" s="7"/>
      <c r="E486" s="7"/>
      <c r="F486" s="7"/>
      <c r="G486" s="7"/>
      <c r="H486" s="7"/>
      <c r="K486" s="40" t="s">
        <v>76</v>
      </c>
      <c r="L486" s="40"/>
      <c r="M486" s="1"/>
    </row>
    <row r="487" spans="1:21" ht="15.75" customHeight="1" x14ac:dyDescent="0.25">
      <c r="A487" s="130" t="s">
        <v>177</v>
      </c>
      <c r="B487" s="24">
        <v>10000000</v>
      </c>
      <c r="C487" s="7"/>
      <c r="D487" s="7"/>
      <c r="E487" s="7"/>
      <c r="F487" s="7"/>
      <c r="G487" s="7"/>
      <c r="H487" s="7"/>
      <c r="K487" s="40" t="s">
        <v>76</v>
      </c>
      <c r="L487" s="40"/>
      <c r="M487" s="1"/>
    </row>
    <row r="488" spans="1:21" ht="15.75" customHeight="1" x14ac:dyDescent="0.25">
      <c r="A488" s="130" t="s">
        <v>141</v>
      </c>
      <c r="B488" s="271" t="s">
        <v>294</v>
      </c>
      <c r="C488" s="271"/>
      <c r="D488" s="271"/>
      <c r="E488" s="271"/>
      <c r="F488" s="271"/>
      <c r="G488" s="271"/>
      <c r="H488" s="7"/>
      <c r="K488" s="40" t="s">
        <v>76</v>
      </c>
      <c r="L488" s="40"/>
      <c r="M488" s="1"/>
    </row>
    <row r="489" spans="1:21" customFormat="1" ht="15" x14ac:dyDescent="0.25">
      <c r="A489" s="130" t="s">
        <v>143</v>
      </c>
      <c r="B489" s="7" t="s">
        <v>275</v>
      </c>
      <c r="C489" s="7"/>
      <c r="D489" s="7"/>
      <c r="E489" s="7"/>
      <c r="F489" s="7"/>
      <c r="G489" s="7"/>
      <c r="H489" s="7"/>
      <c r="I489" s="38"/>
      <c r="J489" s="2"/>
      <c r="K489" s="40" t="s">
        <v>76</v>
      </c>
      <c r="L489" s="40"/>
      <c r="M489" s="1"/>
      <c r="N489" s="2"/>
      <c r="O489" s="2"/>
      <c r="P489" s="2"/>
      <c r="Q489" s="2"/>
      <c r="R489" s="2"/>
      <c r="S489" s="2"/>
      <c r="T489" s="2"/>
      <c r="U489" s="2"/>
    </row>
    <row r="490" spans="1:21" ht="15" customHeight="1" x14ac:dyDescent="0.25">
      <c r="A490" s="128" t="s">
        <v>145</v>
      </c>
      <c r="B490" s="7" t="str">
        <f>IF(B480=$N$4,"Yes","No")</f>
        <v>No</v>
      </c>
      <c r="C490" s="7"/>
      <c r="D490" s="7"/>
      <c r="E490" s="7"/>
      <c r="F490" s="7"/>
      <c r="G490" s="7"/>
      <c r="H490" s="23"/>
      <c r="J490" s="28"/>
      <c r="K490" s="40" t="s">
        <v>76</v>
      </c>
      <c r="L490" s="40"/>
      <c r="M490" s="1"/>
    </row>
    <row r="491" spans="1:21" ht="15.75" customHeight="1" x14ac:dyDescent="0.25">
      <c r="A491" s="129" t="s">
        <v>121</v>
      </c>
      <c r="B491" s="252" t="s">
        <v>283</v>
      </c>
      <c r="C491" s="252"/>
      <c r="D491" s="252"/>
      <c r="E491" s="252"/>
      <c r="F491" s="252"/>
      <c r="G491" s="252"/>
      <c r="H491" s="7"/>
      <c r="K491" s="40" t="s">
        <v>76</v>
      </c>
      <c r="L491" s="40"/>
      <c r="M491" s="1"/>
    </row>
    <row r="492" spans="1:21" ht="15" thickBot="1" x14ac:dyDescent="0.25">
      <c r="A492" s="133"/>
      <c r="B492" s="7"/>
      <c r="C492" s="7"/>
      <c r="D492" s="7"/>
      <c r="E492" s="7"/>
      <c r="F492" s="7"/>
      <c r="G492" s="7"/>
      <c r="H492" s="7"/>
      <c r="K492" s="40" t="s">
        <v>76</v>
      </c>
      <c r="L492" s="40"/>
      <c r="M492" s="1"/>
    </row>
    <row r="493" spans="1:21" ht="15.75" customHeight="1" thickBot="1" x14ac:dyDescent="0.3">
      <c r="A493" s="151" t="s">
        <v>295</v>
      </c>
      <c r="B493" s="249" t="s">
        <v>296</v>
      </c>
      <c r="C493" s="248"/>
      <c r="D493" s="248"/>
      <c r="E493" s="248"/>
      <c r="F493" s="248"/>
      <c r="G493" s="248"/>
      <c r="H493" s="248"/>
      <c r="K493" s="40" t="s">
        <v>151</v>
      </c>
      <c r="L493" s="40"/>
      <c r="M493" s="1"/>
      <c r="N493" s="29"/>
      <c r="T493"/>
      <c r="U493"/>
    </row>
    <row r="494" spans="1:21" s="6" customFormat="1" ht="15" x14ac:dyDescent="0.25">
      <c r="A494" s="129" t="s">
        <v>88</v>
      </c>
      <c r="B494" s="152" t="s">
        <v>124</v>
      </c>
      <c r="C494" s="7"/>
      <c r="D494" s="7"/>
      <c r="E494" s="7"/>
      <c r="F494" s="7"/>
      <c r="G494" s="7"/>
      <c r="H494" s="7"/>
      <c r="I494" s="39"/>
      <c r="J494" s="2"/>
      <c r="K494" s="40" t="s">
        <v>76</v>
      </c>
      <c r="L494" s="40"/>
      <c r="M494" s="1"/>
      <c r="N494" s="2"/>
      <c r="O494" s="2"/>
      <c r="P494" s="2"/>
      <c r="Q494" s="2"/>
      <c r="R494" s="2"/>
      <c r="S494" s="2"/>
      <c r="T494"/>
      <c r="U494"/>
    </row>
    <row r="495" spans="1:21" s="6" customFormat="1" ht="34.5" customHeight="1" x14ac:dyDescent="0.25">
      <c r="A495" s="134"/>
      <c r="B495" s="25" t="str">
        <f>CONCATENATE($O$2&amp;": "&amp;VLOOKUP($B494,$N$3:$U$27,2,0))</f>
        <v>Font: Arial</v>
      </c>
      <c r="C495" s="25" t="str">
        <f>CONCATENATE($P$2&amp;": "&amp;VLOOKUP($B494,$N$3:$U$27,3,0))</f>
        <v>T-face: Normal</v>
      </c>
      <c r="D495" s="25" t="str">
        <f>CONCATENATE($Q$2&amp;": "&amp;VLOOKUP($B494,$N$3:$U$27,4,0))</f>
        <v>Font size: 11</v>
      </c>
      <c r="E495" s="25" t="str">
        <f>CONCATENATE($R$2&amp;": "&amp;VLOOKUP($B494,$N$3:$U$27,5,0))</f>
        <v>Row height: 26.5</v>
      </c>
      <c r="F495" s="25" t="str">
        <f>CONCATENATE($S$2&amp;": "&amp;VLOOKUP($B494,$N$3:$U$27,6,0))</f>
        <v>Text col: Black</v>
      </c>
      <c r="G495" s="25" t="str">
        <f>CONCATENATE($T$2&amp;": "&amp;VLOOKUP($B494,$N$3:$U$27,7,0))</f>
        <v>BG col: White</v>
      </c>
      <c r="H495" s="25" t="str">
        <f>CONCATENATE($U$2&amp;": "&amp;VLOOKUP($B494,$N$3:$U$27,8,0))</f>
        <v>Just: Left</v>
      </c>
      <c r="I495" s="39"/>
      <c r="K495" s="40" t="s">
        <v>76</v>
      </c>
      <c r="L495" s="40"/>
      <c r="M495" s="1"/>
      <c r="N495" s="2"/>
      <c r="O495" s="29"/>
      <c r="P495" s="29"/>
      <c r="Q495" s="29"/>
      <c r="R495" s="29"/>
      <c r="S495" s="29"/>
      <c r="T495" s="2"/>
      <c r="U495" s="2"/>
    </row>
    <row r="496" spans="1:21" ht="15" x14ac:dyDescent="0.25">
      <c r="A496" s="134" t="s">
        <v>173</v>
      </c>
      <c r="B496" s="266" t="s">
        <v>297</v>
      </c>
      <c r="C496" s="266"/>
      <c r="D496" s="266"/>
      <c r="E496" s="266"/>
      <c r="F496" s="266"/>
      <c r="G496" s="266"/>
      <c r="H496" s="7"/>
      <c r="K496" s="40" t="s">
        <v>151</v>
      </c>
      <c r="L496" s="40"/>
      <c r="M496" s="1"/>
    </row>
    <row r="497" spans="1:21" ht="15" x14ac:dyDescent="0.25">
      <c r="A497" s="129" t="s">
        <v>102</v>
      </c>
      <c r="B497" s="7"/>
      <c r="C497" s="7"/>
      <c r="D497" s="7"/>
      <c r="E497" s="7"/>
      <c r="F497" s="7"/>
      <c r="G497" s="7"/>
      <c r="H497" s="7"/>
      <c r="K497" s="40" t="s">
        <v>76</v>
      </c>
      <c r="L497" s="40"/>
      <c r="M497" s="1"/>
    </row>
    <row r="498" spans="1:21" ht="15" x14ac:dyDescent="0.25">
      <c r="A498" s="130" t="s">
        <v>104</v>
      </c>
      <c r="B498" s="7" t="s">
        <v>274</v>
      </c>
      <c r="C498" s="7"/>
      <c r="D498" s="7"/>
      <c r="E498" s="7"/>
      <c r="F498" s="7"/>
      <c r="G498" s="7"/>
      <c r="H498" s="7"/>
      <c r="K498" s="40" t="s">
        <v>76</v>
      </c>
      <c r="L498" s="40"/>
      <c r="M498" s="1"/>
    </row>
    <row r="499" spans="1:21" ht="15" x14ac:dyDescent="0.25">
      <c r="A499" s="130" t="s">
        <v>88</v>
      </c>
      <c r="B499" s="252" t="s">
        <v>164</v>
      </c>
      <c r="C499" s="252"/>
      <c r="D499" s="252"/>
      <c r="E499" s="252"/>
      <c r="F499" s="252"/>
      <c r="G499" s="252"/>
      <c r="H499" s="7"/>
      <c r="K499" s="40" t="s">
        <v>76</v>
      </c>
      <c r="L499" s="40"/>
      <c r="M499" s="1"/>
    </row>
    <row r="500" spans="1:21" ht="15.75" customHeight="1" x14ac:dyDescent="0.25">
      <c r="A500" s="130" t="s">
        <v>110</v>
      </c>
      <c r="B500" s="7" t="s">
        <v>76</v>
      </c>
      <c r="C500" s="7"/>
      <c r="D500" s="7"/>
      <c r="E500" s="7"/>
      <c r="F500" s="7"/>
      <c r="G500" s="7"/>
      <c r="H500" s="7"/>
      <c r="K500" s="40" t="s">
        <v>151</v>
      </c>
      <c r="L500" s="40"/>
      <c r="M500" s="1"/>
    </row>
    <row r="501" spans="1:21" ht="15.75" customHeight="1" x14ac:dyDescent="0.25">
      <c r="A501" s="130" t="s">
        <v>177</v>
      </c>
      <c r="B501" s="7" t="s">
        <v>76</v>
      </c>
      <c r="C501" s="7"/>
      <c r="D501" s="7"/>
      <c r="E501" s="7"/>
      <c r="F501" s="7"/>
      <c r="G501" s="7"/>
      <c r="H501" s="7"/>
      <c r="K501" s="40" t="s">
        <v>151</v>
      </c>
      <c r="L501" s="40"/>
      <c r="M501" s="1"/>
    </row>
    <row r="502" spans="1:21" ht="15.75" customHeight="1" x14ac:dyDescent="0.25">
      <c r="A502" s="130" t="s">
        <v>141</v>
      </c>
      <c r="B502" s="7" t="s">
        <v>76</v>
      </c>
      <c r="C502" s="7"/>
      <c r="D502" s="7"/>
      <c r="E502" s="7"/>
      <c r="F502" s="7"/>
      <c r="G502" s="7"/>
      <c r="H502" s="7"/>
      <c r="K502" s="40" t="s">
        <v>76</v>
      </c>
      <c r="L502" s="40"/>
      <c r="M502" s="1"/>
    </row>
    <row r="503" spans="1:21" customFormat="1" ht="15" x14ac:dyDescent="0.25">
      <c r="A503" s="130" t="s">
        <v>143</v>
      </c>
      <c r="B503" s="7" t="s">
        <v>275</v>
      </c>
      <c r="C503" s="7"/>
      <c r="D503" s="7"/>
      <c r="E503" s="7"/>
      <c r="F503" s="7"/>
      <c r="G503" s="7"/>
      <c r="H503" s="7"/>
      <c r="I503" s="38"/>
      <c r="J503" s="2"/>
      <c r="K503" s="40" t="s">
        <v>76</v>
      </c>
      <c r="L503" s="40"/>
      <c r="M503" s="1"/>
      <c r="N503" s="2"/>
      <c r="O503" s="2"/>
      <c r="P503" s="2"/>
      <c r="Q503" s="2"/>
      <c r="R503" s="2"/>
      <c r="S503" s="2"/>
      <c r="T503" s="2"/>
      <c r="U503" s="2"/>
    </row>
    <row r="504" spans="1:21" ht="30.75" customHeight="1" x14ac:dyDescent="0.25">
      <c r="A504" s="128" t="s">
        <v>145</v>
      </c>
      <c r="B504" s="7" t="str">
        <f>IF(B494=$N$4,"Yes","No")</f>
        <v>No</v>
      </c>
      <c r="C504" s="7"/>
      <c r="D504" s="7"/>
      <c r="E504" s="7"/>
      <c r="F504" s="7"/>
      <c r="G504" s="7"/>
      <c r="H504" s="23"/>
      <c r="J504" s="28"/>
      <c r="K504" s="40" t="s">
        <v>76</v>
      </c>
      <c r="L504" s="40"/>
      <c r="M504" s="1"/>
    </row>
    <row r="505" spans="1:21" ht="15.75" customHeight="1" x14ac:dyDescent="0.25">
      <c r="A505" s="129" t="s">
        <v>121</v>
      </c>
      <c r="B505" s="252" t="s">
        <v>298</v>
      </c>
      <c r="C505" s="252"/>
      <c r="D505" s="252"/>
      <c r="E505" s="252"/>
      <c r="F505" s="252"/>
      <c r="G505" s="252"/>
      <c r="H505" s="7"/>
      <c r="K505" s="40" t="s">
        <v>76</v>
      </c>
      <c r="L505" s="40"/>
      <c r="M505" s="1"/>
    </row>
    <row r="506" spans="1:21" ht="15" thickBot="1" x14ac:dyDescent="0.25">
      <c r="A506" s="148"/>
      <c r="B506" s="7"/>
      <c r="C506" s="7"/>
      <c r="D506" s="7"/>
      <c r="E506" s="7"/>
      <c r="F506" s="7"/>
      <c r="G506" s="7"/>
      <c r="H506" s="7"/>
      <c r="K506" s="40" t="s">
        <v>76</v>
      </c>
      <c r="L506" s="40"/>
      <c r="M506" s="1"/>
    </row>
    <row r="507" spans="1:21" ht="15.75" customHeight="1" thickBot="1" x14ac:dyDescent="0.3">
      <c r="A507" s="157" t="s">
        <v>299</v>
      </c>
      <c r="B507" s="248" t="s">
        <v>300</v>
      </c>
      <c r="C507" s="248"/>
      <c r="D507" s="248"/>
      <c r="E507" s="248"/>
      <c r="F507" s="248"/>
      <c r="G507" s="248"/>
      <c r="H507" s="248"/>
      <c r="K507" s="40" t="s">
        <v>151</v>
      </c>
      <c r="L507" s="40"/>
      <c r="M507" s="1"/>
      <c r="N507" s="29"/>
      <c r="T507"/>
      <c r="U507"/>
    </row>
    <row r="508" spans="1:21" s="6" customFormat="1" ht="15" x14ac:dyDescent="0.25">
      <c r="A508" s="129" t="s">
        <v>88</v>
      </c>
      <c r="B508" s="7" t="s">
        <v>96</v>
      </c>
      <c r="C508" s="7"/>
      <c r="D508" s="7"/>
      <c r="E508" s="7"/>
      <c r="F508" s="7"/>
      <c r="G508" s="7"/>
      <c r="H508" s="7"/>
      <c r="I508" s="39"/>
      <c r="J508" s="2"/>
      <c r="K508" s="40" t="s">
        <v>76</v>
      </c>
      <c r="L508" s="40"/>
      <c r="M508" s="1"/>
      <c r="N508" s="2"/>
      <c r="O508" s="2"/>
      <c r="P508" s="2"/>
      <c r="Q508" s="2"/>
      <c r="R508" s="2"/>
      <c r="S508" s="2"/>
      <c r="T508"/>
      <c r="U508"/>
    </row>
    <row r="509" spans="1:21" s="6" customFormat="1" ht="29.25" customHeight="1" x14ac:dyDescent="0.25">
      <c r="A509" s="129"/>
      <c r="B509" s="25" t="str">
        <f>CONCATENATE($O$2&amp;": "&amp;VLOOKUP($B508,$N$3:$U$27,2,0))</f>
        <v>Font: Arial</v>
      </c>
      <c r="C509" s="25" t="str">
        <f>CONCATENATE($P$2&amp;": "&amp;VLOOKUP($B508,$N$3:$U$27,3,0))</f>
        <v>T-face: Normal</v>
      </c>
      <c r="D509" s="25" t="str">
        <f>CONCATENATE($Q$2&amp;": "&amp;VLOOKUP($B508,$N$3:$U$27,4,0))</f>
        <v>Font size: 11</v>
      </c>
      <c r="E509" s="25" t="str">
        <f>CONCATENATE($R$2&amp;": "&amp;VLOOKUP($B508,$N$3:$U$27,5,0))</f>
        <v>Row height: Dependant</v>
      </c>
      <c r="F509" s="25" t="str">
        <f>CONCATENATE($S$2&amp;": "&amp;VLOOKUP($B508,$N$3:$U$27,6,0))</f>
        <v>Text col: Black</v>
      </c>
      <c r="G509" s="25" t="str">
        <f>CONCATENATE($T$2&amp;": "&amp;VLOOKUP($B508,$N$3:$U$27,7,0))</f>
        <v>BG col: Light grey</v>
      </c>
      <c r="H509" s="25" t="str">
        <f>CONCATENATE($U$2&amp;": "&amp;VLOOKUP($B508,$N$3:$U$27,8,0))</f>
        <v>Just: Right</v>
      </c>
      <c r="I509" s="39"/>
      <c r="K509" s="40" t="s">
        <v>76</v>
      </c>
      <c r="L509" s="40"/>
      <c r="M509" s="1"/>
      <c r="N509" s="2"/>
      <c r="O509" s="29"/>
      <c r="P509" s="29"/>
      <c r="Q509" s="29"/>
      <c r="R509" s="29"/>
      <c r="S509" s="29"/>
      <c r="T509" s="2"/>
      <c r="U509" s="2"/>
    </row>
    <row r="510" spans="1:21" ht="15" x14ac:dyDescent="0.25">
      <c r="A510" s="129" t="s">
        <v>100</v>
      </c>
      <c r="B510" s="7" t="s">
        <v>301</v>
      </c>
      <c r="C510" s="7"/>
      <c r="D510" s="7"/>
      <c r="E510" s="7"/>
      <c r="F510" s="7"/>
      <c r="G510" s="7"/>
      <c r="H510" s="7"/>
      <c r="K510" s="40" t="s">
        <v>151</v>
      </c>
      <c r="L510" s="40"/>
      <c r="M510" s="1"/>
    </row>
    <row r="511" spans="1:21" ht="15" x14ac:dyDescent="0.25">
      <c r="A511" s="129" t="s">
        <v>102</v>
      </c>
      <c r="B511" s="7"/>
      <c r="C511" s="7"/>
      <c r="D511" s="7"/>
      <c r="E511" s="7"/>
      <c r="F511" s="7"/>
      <c r="G511" s="7"/>
      <c r="H511" s="7"/>
      <c r="K511" s="40" t="s">
        <v>76</v>
      </c>
      <c r="L511" s="40"/>
      <c r="M511" s="1"/>
    </row>
    <row r="512" spans="1:21" ht="15" x14ac:dyDescent="0.25">
      <c r="A512" s="130" t="s">
        <v>104</v>
      </c>
      <c r="B512" s="7" t="s">
        <v>280</v>
      </c>
      <c r="C512" s="7"/>
      <c r="D512" s="7"/>
      <c r="E512" s="7"/>
      <c r="F512" s="7"/>
      <c r="G512" s="7"/>
      <c r="H512" s="7"/>
      <c r="K512" s="40" t="s">
        <v>76</v>
      </c>
      <c r="L512" s="40"/>
      <c r="M512" s="1"/>
    </row>
    <row r="513" spans="1:21" ht="15" x14ac:dyDescent="0.25">
      <c r="A513" s="130" t="s">
        <v>88</v>
      </c>
      <c r="B513" s="252" t="s">
        <v>281</v>
      </c>
      <c r="C513" s="252"/>
      <c r="D513" s="252"/>
      <c r="E513" s="252"/>
      <c r="F513" s="252"/>
      <c r="G513" s="252"/>
      <c r="H513" s="7"/>
      <c r="K513" s="40" t="s">
        <v>151</v>
      </c>
      <c r="L513" s="40"/>
      <c r="M513" s="1"/>
    </row>
    <row r="514" spans="1:21" ht="15.75" customHeight="1" x14ac:dyDescent="0.25">
      <c r="A514" s="130" t="s">
        <v>110</v>
      </c>
      <c r="B514" s="24">
        <f>$B$486</f>
        <v>0</v>
      </c>
      <c r="C514" s="7"/>
      <c r="D514" s="7"/>
      <c r="E514" s="7"/>
      <c r="F514" s="7"/>
      <c r="G514" s="7"/>
      <c r="H514" s="7"/>
      <c r="K514" s="40" t="s">
        <v>76</v>
      </c>
      <c r="L514" s="40"/>
      <c r="M514" s="1"/>
    </row>
    <row r="515" spans="1:21" ht="15.75" customHeight="1" x14ac:dyDescent="0.25">
      <c r="A515" s="130" t="s">
        <v>177</v>
      </c>
      <c r="B515" s="24">
        <f>$B$487</f>
        <v>10000000</v>
      </c>
      <c r="C515" s="7"/>
      <c r="D515" s="7"/>
      <c r="E515" s="7"/>
      <c r="F515" s="7"/>
      <c r="G515" s="7"/>
      <c r="H515" s="7"/>
      <c r="K515" s="40" t="s">
        <v>76</v>
      </c>
      <c r="L515" s="40"/>
      <c r="M515" s="1"/>
    </row>
    <row r="516" spans="1:21" ht="59.25" customHeight="1" x14ac:dyDescent="0.25">
      <c r="A516" s="130" t="s">
        <v>141</v>
      </c>
      <c r="B516" s="271" t="s">
        <v>302</v>
      </c>
      <c r="C516" s="271"/>
      <c r="D516" s="271"/>
      <c r="E516" s="271"/>
      <c r="F516" s="271"/>
      <c r="G516" s="271"/>
      <c r="H516" s="7"/>
      <c r="K516" s="40" t="s">
        <v>76</v>
      </c>
      <c r="L516" s="40"/>
      <c r="M516" s="1"/>
    </row>
    <row r="517" spans="1:21" customFormat="1" ht="15" x14ac:dyDescent="0.25">
      <c r="A517" s="130" t="s">
        <v>143</v>
      </c>
      <c r="B517" s="7" t="s">
        <v>76</v>
      </c>
      <c r="C517" s="7"/>
      <c r="D517" s="7"/>
      <c r="E517" s="7"/>
      <c r="F517" s="7"/>
      <c r="G517" s="7"/>
      <c r="H517" s="7"/>
      <c r="I517" s="38"/>
      <c r="J517" s="2"/>
      <c r="K517" s="40" t="s">
        <v>76</v>
      </c>
      <c r="L517" s="40"/>
      <c r="M517" s="1"/>
      <c r="N517" s="2"/>
      <c r="O517" s="2"/>
      <c r="P517" s="2"/>
      <c r="Q517" s="2"/>
      <c r="R517" s="2"/>
      <c r="S517" s="2"/>
      <c r="T517" s="2"/>
      <c r="U517" s="2"/>
    </row>
    <row r="518" spans="1:21" ht="30.75" customHeight="1" x14ac:dyDescent="0.25">
      <c r="A518" s="128" t="s">
        <v>145</v>
      </c>
      <c r="B518" s="7" t="str">
        <f>IF(B508=$N$4,"Yes","No")</f>
        <v>No</v>
      </c>
      <c r="C518" s="7"/>
      <c r="D518" s="7"/>
      <c r="E518" s="7"/>
      <c r="F518" s="7"/>
      <c r="G518" s="7"/>
      <c r="H518" s="23"/>
      <c r="J518" s="28"/>
      <c r="K518" s="40" t="s">
        <v>76</v>
      </c>
      <c r="L518" s="40"/>
      <c r="M518" s="1"/>
    </row>
    <row r="519" spans="1:21" ht="15.75" customHeight="1" x14ac:dyDescent="0.25">
      <c r="A519" s="129" t="s">
        <v>121</v>
      </c>
      <c r="B519" s="252" t="s">
        <v>283</v>
      </c>
      <c r="C519" s="252"/>
      <c r="D519" s="252"/>
      <c r="E519" s="252"/>
      <c r="F519" s="252"/>
      <c r="G519" s="252"/>
      <c r="H519" s="7"/>
      <c r="K519" s="40" t="s">
        <v>76</v>
      </c>
      <c r="L519" s="40"/>
      <c r="M519" s="1"/>
    </row>
    <row r="520" spans="1:21" ht="15.75" customHeight="1" thickBot="1" x14ac:dyDescent="0.25">
      <c r="A520" s="133"/>
      <c r="B520" s="7"/>
      <c r="C520" s="7"/>
      <c r="D520" s="7"/>
      <c r="E520" s="7"/>
      <c r="F520" s="7"/>
      <c r="G520" s="7"/>
      <c r="H520" s="7"/>
      <c r="K520" s="40" t="s">
        <v>76</v>
      </c>
      <c r="L520" s="40"/>
      <c r="M520" s="1"/>
    </row>
    <row r="521" spans="1:21" ht="15.75" customHeight="1" thickBot="1" x14ac:dyDescent="0.3">
      <c r="A521" s="150" t="s">
        <v>303</v>
      </c>
      <c r="B521" s="250" t="s">
        <v>304</v>
      </c>
      <c r="C521" s="251"/>
      <c r="D521" s="251"/>
      <c r="E521" s="251"/>
      <c r="F521" s="251"/>
      <c r="G521" s="251"/>
      <c r="H521" s="251"/>
      <c r="K521" s="40" t="s">
        <v>151</v>
      </c>
      <c r="L521" s="40"/>
      <c r="M521" s="1"/>
      <c r="N521" s="29"/>
      <c r="T521"/>
      <c r="U521"/>
    </row>
    <row r="522" spans="1:21" ht="15" x14ac:dyDescent="0.25">
      <c r="A522" s="149" t="s">
        <v>88</v>
      </c>
      <c r="B522" s="7" t="s">
        <v>124</v>
      </c>
      <c r="C522" s="7"/>
      <c r="D522" s="7"/>
      <c r="E522" s="7"/>
      <c r="F522" s="7"/>
      <c r="G522" s="7"/>
      <c r="H522" s="7"/>
      <c r="K522" s="40" t="s">
        <v>76</v>
      </c>
      <c r="L522" s="40"/>
      <c r="M522" s="1"/>
      <c r="T522"/>
      <c r="U522"/>
    </row>
    <row r="523" spans="1:21" s="6" customFormat="1" ht="29.25" customHeight="1" x14ac:dyDescent="0.25">
      <c r="A523" s="134"/>
      <c r="B523" s="25" t="str">
        <f>CONCATENATE($O$2&amp;": "&amp;VLOOKUP($B522,$N$3:$U$27,2,0))</f>
        <v>Font: Arial</v>
      </c>
      <c r="C523" s="25" t="str">
        <f>CONCATENATE($P$2&amp;": "&amp;VLOOKUP($B522,$N$3:$U$27,3,0))</f>
        <v>T-face: Normal</v>
      </c>
      <c r="D523" s="25" t="str">
        <f>CONCATENATE($Q$2&amp;": "&amp;VLOOKUP($B522,$N$3:$U$27,4,0))</f>
        <v>Font size: 11</v>
      </c>
      <c r="E523" s="25" t="str">
        <f>CONCATENATE($R$2&amp;": "&amp;VLOOKUP($B522,$N$3:$U$27,5,0))</f>
        <v>Row height: 26.5</v>
      </c>
      <c r="F523" s="25" t="str">
        <f>CONCATENATE($S$2&amp;": "&amp;VLOOKUP($B522,$N$3:$U$27,6,0))</f>
        <v>Text col: Black</v>
      </c>
      <c r="G523" s="25" t="str">
        <f>CONCATENATE($T$2&amp;": "&amp;VLOOKUP($B522,$N$3:$U$27,7,0))</f>
        <v>BG col: White</v>
      </c>
      <c r="H523" s="25" t="str">
        <f>CONCATENATE($U$2&amp;": "&amp;VLOOKUP($B522,$N$3:$U$27,8,0))</f>
        <v>Just: Left</v>
      </c>
      <c r="I523" s="39"/>
      <c r="K523" s="40" t="s">
        <v>76</v>
      </c>
      <c r="L523" s="40"/>
      <c r="M523" s="1"/>
      <c r="N523" s="2"/>
      <c r="O523" s="29"/>
      <c r="P523" s="29"/>
      <c r="Q523" s="29"/>
      <c r="R523" s="29"/>
      <c r="S523" s="29"/>
      <c r="T523" s="2"/>
      <c r="U523" s="2"/>
    </row>
    <row r="524" spans="1:21" ht="15" x14ac:dyDescent="0.25">
      <c r="A524" s="134" t="s">
        <v>173</v>
      </c>
      <c r="B524" s="266" t="s">
        <v>305</v>
      </c>
      <c r="C524" s="266"/>
      <c r="D524" s="266"/>
      <c r="E524" s="266"/>
      <c r="F524" s="266"/>
      <c r="G524" s="266"/>
      <c r="H524" s="7"/>
      <c r="K524" s="40" t="s">
        <v>151</v>
      </c>
      <c r="L524" s="40"/>
      <c r="M524" s="1"/>
    </row>
    <row r="525" spans="1:21" ht="15" x14ac:dyDescent="0.25">
      <c r="A525" s="129" t="s">
        <v>102</v>
      </c>
      <c r="B525" s="7"/>
      <c r="C525" s="7"/>
      <c r="D525" s="7"/>
      <c r="E525" s="7"/>
      <c r="F525" s="7"/>
      <c r="G525" s="7"/>
      <c r="H525" s="7"/>
      <c r="K525" s="40" t="s">
        <v>76</v>
      </c>
      <c r="L525" s="40"/>
      <c r="M525" s="1"/>
    </row>
    <row r="526" spans="1:21" ht="15" x14ac:dyDescent="0.25">
      <c r="A526" s="130" t="s">
        <v>104</v>
      </c>
      <c r="B526" s="7" t="s">
        <v>274</v>
      </c>
      <c r="C526" s="7"/>
      <c r="D526" s="7"/>
      <c r="E526" s="7"/>
      <c r="F526" s="7"/>
      <c r="G526" s="7"/>
      <c r="H526" s="7"/>
      <c r="K526" s="40" t="s">
        <v>76</v>
      </c>
      <c r="L526" s="40"/>
      <c r="M526" s="1"/>
    </row>
    <row r="527" spans="1:21" ht="15" x14ac:dyDescent="0.25">
      <c r="A527" s="130" t="s">
        <v>88</v>
      </c>
      <c r="B527" s="252" t="s">
        <v>164</v>
      </c>
      <c r="C527" s="252"/>
      <c r="D527" s="252"/>
      <c r="E527" s="252"/>
      <c r="F527" s="252"/>
      <c r="G527" s="252"/>
      <c r="H527" s="7"/>
      <c r="K527" s="40" t="s">
        <v>76</v>
      </c>
      <c r="L527" s="40"/>
      <c r="M527" s="1"/>
    </row>
    <row r="528" spans="1:21" ht="15.75" customHeight="1" x14ac:dyDescent="0.25">
      <c r="A528" s="130" t="s">
        <v>110</v>
      </c>
      <c r="B528" s="7" t="s">
        <v>76</v>
      </c>
      <c r="C528" s="7"/>
      <c r="D528" s="7"/>
      <c r="E528" s="7"/>
      <c r="F528" s="7"/>
      <c r="G528" s="7"/>
      <c r="H528" s="7"/>
      <c r="K528" s="40" t="s">
        <v>151</v>
      </c>
      <c r="L528" s="40"/>
      <c r="M528" s="1"/>
    </row>
    <row r="529" spans="1:21" ht="15.75" customHeight="1" x14ac:dyDescent="0.25">
      <c r="A529" s="130" t="s">
        <v>177</v>
      </c>
      <c r="B529" s="7" t="s">
        <v>76</v>
      </c>
      <c r="C529" s="7"/>
      <c r="D529" s="7"/>
      <c r="E529" s="7"/>
      <c r="F529" s="7"/>
      <c r="G529" s="7"/>
      <c r="H529" s="7"/>
      <c r="K529" s="40" t="s">
        <v>151</v>
      </c>
      <c r="L529" s="40"/>
      <c r="M529" s="1"/>
    </row>
    <row r="530" spans="1:21" ht="15.75" customHeight="1" x14ac:dyDescent="0.25">
      <c r="A530" s="130" t="s">
        <v>141</v>
      </c>
      <c r="B530" s="7" t="s">
        <v>76</v>
      </c>
      <c r="C530" s="7"/>
      <c r="D530" s="7"/>
      <c r="E530" s="7"/>
      <c r="F530" s="7"/>
      <c r="G530" s="7"/>
      <c r="H530" s="7"/>
      <c r="K530" s="40" t="s">
        <v>76</v>
      </c>
      <c r="L530" s="40"/>
      <c r="M530" s="1"/>
    </row>
    <row r="531" spans="1:21" customFormat="1" ht="15" x14ac:dyDescent="0.25">
      <c r="A531" s="130" t="s">
        <v>143</v>
      </c>
      <c r="B531" s="7" t="s">
        <v>275</v>
      </c>
      <c r="C531" s="7"/>
      <c r="D531" s="7"/>
      <c r="E531" s="7"/>
      <c r="F531" s="7"/>
      <c r="G531" s="7"/>
      <c r="H531" s="7"/>
      <c r="I531" s="38"/>
      <c r="J531" s="2"/>
      <c r="K531" s="40" t="s">
        <v>76</v>
      </c>
      <c r="L531" s="40"/>
      <c r="M531" s="1"/>
      <c r="N531" s="2"/>
      <c r="O531" s="2"/>
      <c r="P531" s="2"/>
      <c r="Q531" s="2"/>
      <c r="R531" s="2"/>
      <c r="S531" s="2"/>
      <c r="T531" s="2"/>
      <c r="U531" s="2"/>
    </row>
    <row r="532" spans="1:21" ht="15" customHeight="1" x14ac:dyDescent="0.25">
      <c r="A532" s="128" t="s">
        <v>145</v>
      </c>
      <c r="B532" s="7" t="str">
        <f>IF(B522=$N$4,"Yes","No")</f>
        <v>No</v>
      </c>
      <c r="C532" s="7"/>
      <c r="D532" s="7"/>
      <c r="E532" s="7"/>
      <c r="F532" s="7"/>
      <c r="G532" s="7"/>
      <c r="H532" s="23"/>
      <c r="J532" s="28"/>
      <c r="K532" s="40" t="s">
        <v>76</v>
      </c>
      <c r="L532" s="40"/>
      <c r="M532" s="1"/>
    </row>
    <row r="533" spans="1:21" ht="15.75" customHeight="1" x14ac:dyDescent="0.25">
      <c r="A533" s="129" t="s">
        <v>121</v>
      </c>
      <c r="B533" s="252" t="s">
        <v>306</v>
      </c>
      <c r="C533" s="252"/>
      <c r="D533" s="252"/>
      <c r="E533" s="252"/>
      <c r="F533" s="252"/>
      <c r="G533" s="252"/>
      <c r="H533" s="7"/>
      <c r="K533" s="40" t="s">
        <v>76</v>
      </c>
      <c r="L533" s="40"/>
      <c r="M533" s="1"/>
    </row>
    <row r="534" spans="1:21" ht="15" thickBot="1" x14ac:dyDescent="0.25">
      <c r="A534" s="133"/>
      <c r="B534" s="7"/>
      <c r="C534" s="7"/>
      <c r="D534" s="7"/>
      <c r="E534" s="7"/>
      <c r="F534" s="7"/>
      <c r="G534" s="7"/>
      <c r="H534" s="7"/>
      <c r="K534" s="40" t="s">
        <v>76</v>
      </c>
      <c r="L534" s="40"/>
      <c r="M534" s="1"/>
    </row>
    <row r="535" spans="1:21" ht="15.75" customHeight="1" thickBot="1" x14ac:dyDescent="0.3">
      <c r="A535" s="150" t="s">
        <v>307</v>
      </c>
      <c r="B535" s="250" t="s">
        <v>308</v>
      </c>
      <c r="C535" s="251"/>
      <c r="D535" s="251"/>
      <c r="E535" s="251"/>
      <c r="F535" s="251"/>
      <c r="G535" s="251"/>
      <c r="H535" s="251"/>
      <c r="K535" s="40" t="s">
        <v>151</v>
      </c>
      <c r="L535" s="40"/>
      <c r="M535" s="1"/>
      <c r="N535" s="29"/>
      <c r="T535"/>
      <c r="U535"/>
    </row>
    <row r="536" spans="1:21" s="6" customFormat="1" ht="15" x14ac:dyDescent="0.25">
      <c r="A536" s="149" t="s">
        <v>88</v>
      </c>
      <c r="B536" s="7" t="s">
        <v>96</v>
      </c>
      <c r="C536" s="7"/>
      <c r="D536" s="7"/>
      <c r="E536" s="7"/>
      <c r="F536" s="7"/>
      <c r="G536" s="7"/>
      <c r="H536" s="7"/>
      <c r="I536" s="39"/>
      <c r="J536" s="2"/>
      <c r="K536" s="40" t="s">
        <v>76</v>
      </c>
      <c r="L536" s="40"/>
      <c r="M536" s="1"/>
      <c r="N536" s="2"/>
      <c r="O536" s="2"/>
      <c r="P536" s="2"/>
      <c r="Q536" s="2"/>
      <c r="R536" s="2"/>
      <c r="S536" s="2"/>
      <c r="T536"/>
      <c r="U536"/>
    </row>
    <row r="537" spans="1:21" s="6" customFormat="1" ht="29.25" customHeight="1" x14ac:dyDescent="0.25">
      <c r="A537" s="129"/>
      <c r="B537" s="25" t="str">
        <f>CONCATENATE($O$2&amp;": "&amp;VLOOKUP($B536,$N$3:$U$27,2,0))</f>
        <v>Font: Arial</v>
      </c>
      <c r="C537" s="25" t="str">
        <f>CONCATENATE($P$2&amp;": "&amp;VLOOKUP($B536,$N$3:$U$27,3,0))</f>
        <v>T-face: Normal</v>
      </c>
      <c r="D537" s="25" t="str">
        <f>CONCATENATE($Q$2&amp;": "&amp;VLOOKUP($B536,$N$3:$U$27,4,0))</f>
        <v>Font size: 11</v>
      </c>
      <c r="E537" s="25" t="str">
        <f>CONCATENATE($R$2&amp;": "&amp;VLOOKUP($B536,$N$3:$U$27,5,0))</f>
        <v>Row height: Dependant</v>
      </c>
      <c r="F537" s="25" t="str">
        <f>CONCATENATE($S$2&amp;": "&amp;VLOOKUP($B536,$N$3:$U$27,6,0))</f>
        <v>Text col: Black</v>
      </c>
      <c r="G537" s="25" t="str">
        <f>CONCATENATE($T$2&amp;": "&amp;VLOOKUP($B536,$N$3:$U$27,7,0))</f>
        <v>BG col: Light grey</v>
      </c>
      <c r="H537" s="25" t="str">
        <f>CONCATENATE($U$2&amp;": "&amp;VLOOKUP($B536,$N$3:$U$27,8,0))</f>
        <v>Just: Right</v>
      </c>
      <c r="I537" s="39"/>
      <c r="K537" s="40" t="s">
        <v>76</v>
      </c>
      <c r="L537" s="40"/>
      <c r="M537" s="1"/>
      <c r="N537" s="2"/>
      <c r="O537" s="29"/>
      <c r="P537" s="29"/>
      <c r="Q537" s="29"/>
      <c r="R537" s="29"/>
      <c r="S537" s="29"/>
      <c r="T537" s="2"/>
      <c r="U537" s="2"/>
    </row>
    <row r="538" spans="1:21" ht="15" x14ac:dyDescent="0.25">
      <c r="A538" s="129" t="s">
        <v>100</v>
      </c>
      <c r="B538" s="7" t="s">
        <v>309</v>
      </c>
      <c r="C538" s="7"/>
      <c r="D538" s="7"/>
      <c r="E538" s="7"/>
      <c r="F538" s="7"/>
      <c r="G538" s="7"/>
      <c r="H538" s="7"/>
      <c r="K538" s="40" t="s">
        <v>151</v>
      </c>
      <c r="L538" s="40"/>
      <c r="M538" s="1"/>
    </row>
    <row r="539" spans="1:21" ht="15" x14ac:dyDescent="0.25">
      <c r="A539" s="129" t="s">
        <v>102</v>
      </c>
      <c r="B539" s="7"/>
      <c r="C539" s="7"/>
      <c r="D539" s="7"/>
      <c r="E539" s="7"/>
      <c r="F539" s="7"/>
      <c r="G539" s="7"/>
      <c r="H539" s="7"/>
      <c r="K539" s="40" t="s">
        <v>76</v>
      </c>
      <c r="L539" s="40"/>
      <c r="M539" s="1"/>
      <c r="N539" s="6"/>
    </row>
    <row r="540" spans="1:21" ht="15" x14ac:dyDescent="0.25">
      <c r="A540" s="130" t="s">
        <v>104</v>
      </c>
      <c r="B540" s="7" t="s">
        <v>280</v>
      </c>
      <c r="C540" s="7"/>
      <c r="D540" s="7"/>
      <c r="E540" s="7"/>
      <c r="F540" s="7"/>
      <c r="G540" s="7"/>
      <c r="H540" s="7"/>
      <c r="K540" s="40" t="s">
        <v>76</v>
      </c>
      <c r="L540" s="40"/>
      <c r="M540" s="1"/>
      <c r="T540" s="6"/>
      <c r="U540" s="6"/>
    </row>
    <row r="541" spans="1:21" ht="15" x14ac:dyDescent="0.25">
      <c r="A541" s="130" t="s">
        <v>88</v>
      </c>
      <c r="B541" s="252" t="s">
        <v>281</v>
      </c>
      <c r="C541" s="252"/>
      <c r="D541" s="252"/>
      <c r="E541" s="252"/>
      <c r="F541" s="252"/>
      <c r="G541" s="252"/>
      <c r="H541" s="7"/>
      <c r="K541" s="40" t="s">
        <v>151</v>
      </c>
      <c r="L541" s="40"/>
      <c r="M541" s="1"/>
      <c r="O541" s="6"/>
      <c r="P541" s="6"/>
      <c r="Q541" s="6"/>
      <c r="R541" s="6"/>
      <c r="S541" s="6"/>
    </row>
    <row r="542" spans="1:21" ht="15.75" customHeight="1" x14ac:dyDescent="0.25">
      <c r="A542" s="130" t="s">
        <v>110</v>
      </c>
      <c r="B542" s="24">
        <f>$B$486</f>
        <v>0</v>
      </c>
      <c r="C542" s="7"/>
      <c r="D542" s="7"/>
      <c r="E542" s="7"/>
      <c r="F542" s="7"/>
      <c r="G542" s="7"/>
      <c r="H542" s="7"/>
      <c r="K542" s="40" t="s">
        <v>76</v>
      </c>
      <c r="L542" s="40"/>
      <c r="M542" s="1"/>
    </row>
    <row r="543" spans="1:21" ht="15.75" customHeight="1" x14ac:dyDescent="0.25">
      <c r="A543" s="130" t="s">
        <v>177</v>
      </c>
      <c r="B543" s="24">
        <f>$B$487</f>
        <v>10000000</v>
      </c>
      <c r="C543" s="7"/>
      <c r="D543" s="7"/>
      <c r="E543" s="7"/>
      <c r="F543" s="7"/>
      <c r="G543" s="7"/>
      <c r="H543" s="7"/>
      <c r="K543" s="40" t="s">
        <v>76</v>
      </c>
      <c r="L543" s="40"/>
      <c r="M543" s="1"/>
    </row>
    <row r="544" spans="1:21" ht="15.75" customHeight="1" x14ac:dyDescent="0.25">
      <c r="A544" s="130" t="s">
        <v>141</v>
      </c>
      <c r="B544" s="271" t="s">
        <v>302</v>
      </c>
      <c r="C544" s="271"/>
      <c r="D544" s="271"/>
      <c r="E544" s="271"/>
      <c r="F544" s="271"/>
      <c r="G544" s="271"/>
      <c r="H544" s="7"/>
      <c r="K544" s="40" t="s">
        <v>76</v>
      </c>
      <c r="L544" s="40"/>
      <c r="M544" s="1"/>
    </row>
    <row r="545" spans="1:21" customFormat="1" ht="15" x14ac:dyDescent="0.25">
      <c r="A545" s="130" t="s">
        <v>143</v>
      </c>
      <c r="B545" s="7" t="s">
        <v>76</v>
      </c>
      <c r="C545" s="7"/>
      <c r="D545" s="7"/>
      <c r="E545" s="7"/>
      <c r="F545" s="7"/>
      <c r="G545" s="7"/>
      <c r="H545" s="7"/>
      <c r="I545" s="38"/>
      <c r="J545" s="2"/>
      <c r="K545" s="40" t="s">
        <v>76</v>
      </c>
      <c r="L545" s="40"/>
      <c r="M545" s="1"/>
      <c r="N545" s="2"/>
      <c r="O545" s="2"/>
      <c r="P545" s="2"/>
      <c r="Q545" s="2"/>
      <c r="R545" s="2"/>
      <c r="S545" s="2"/>
      <c r="T545" s="2"/>
      <c r="U545" s="2"/>
    </row>
    <row r="546" spans="1:21" ht="15.75" customHeight="1" x14ac:dyDescent="0.25">
      <c r="A546" s="128" t="s">
        <v>145</v>
      </c>
      <c r="B546" s="7" t="str">
        <f>IF(B536=$N$4,"Yes","No")</f>
        <v>No</v>
      </c>
      <c r="C546" s="7"/>
      <c r="D546" s="7"/>
      <c r="E546" s="7"/>
      <c r="F546" s="7"/>
      <c r="G546" s="7"/>
      <c r="H546" s="23"/>
      <c r="J546" s="28"/>
      <c r="K546" s="40" t="s">
        <v>76</v>
      </c>
      <c r="L546" s="40"/>
      <c r="M546" s="1"/>
    </row>
    <row r="547" spans="1:21" ht="15.75" customHeight="1" x14ac:dyDescent="0.25">
      <c r="A547" s="129" t="s">
        <v>121</v>
      </c>
      <c r="B547" s="252" t="s">
        <v>283</v>
      </c>
      <c r="C547" s="252"/>
      <c r="D547" s="252"/>
      <c r="E547" s="252"/>
      <c r="F547" s="252"/>
      <c r="G547" s="252"/>
      <c r="H547" s="7"/>
      <c r="K547" s="40" t="s">
        <v>76</v>
      </c>
      <c r="L547" s="40"/>
      <c r="M547" s="1"/>
    </row>
    <row r="548" spans="1:21" ht="15.75" customHeight="1" thickBot="1" x14ac:dyDescent="0.25">
      <c r="A548" s="148"/>
      <c r="B548" s="7"/>
      <c r="C548" s="7"/>
      <c r="D548" s="7"/>
      <c r="E548" s="7"/>
      <c r="F548" s="7"/>
      <c r="G548" s="7"/>
      <c r="H548" s="7"/>
      <c r="K548" s="40" t="s">
        <v>76</v>
      </c>
      <c r="L548" s="40"/>
      <c r="M548" s="1"/>
    </row>
    <row r="549" spans="1:21" ht="15.75" customHeight="1" thickBot="1" x14ac:dyDescent="0.3">
      <c r="A549" s="151" t="s">
        <v>310</v>
      </c>
      <c r="B549" s="249" t="s">
        <v>311</v>
      </c>
      <c r="C549" s="248"/>
      <c r="D549" s="248"/>
      <c r="E549" s="248"/>
      <c r="F549" s="248"/>
      <c r="G549" s="248"/>
      <c r="H549" s="248"/>
      <c r="K549" s="40" t="s">
        <v>151</v>
      </c>
      <c r="L549" s="40"/>
      <c r="M549" s="1"/>
      <c r="N549" s="29"/>
      <c r="T549"/>
      <c r="U549"/>
    </row>
    <row r="550" spans="1:21" ht="15" x14ac:dyDescent="0.25">
      <c r="A550" s="129" t="s">
        <v>88</v>
      </c>
      <c r="B550" s="7" t="s">
        <v>124</v>
      </c>
      <c r="C550" s="7"/>
      <c r="D550" s="7"/>
      <c r="E550" s="7"/>
      <c r="F550" s="7"/>
      <c r="G550" s="7"/>
      <c r="H550" s="7"/>
      <c r="K550" s="40" t="s">
        <v>76</v>
      </c>
      <c r="L550" s="40"/>
      <c r="M550" s="1"/>
      <c r="T550"/>
      <c r="U550"/>
    </row>
    <row r="551" spans="1:21" s="6" customFormat="1" ht="29.25" customHeight="1" x14ac:dyDescent="0.25">
      <c r="A551" s="134"/>
      <c r="B551" s="25" t="str">
        <f>CONCATENATE($O$2&amp;": "&amp;VLOOKUP($B550,$N$3:$U$27,2,0))</f>
        <v>Font: Arial</v>
      </c>
      <c r="C551" s="25" t="str">
        <f>CONCATENATE($P$2&amp;": "&amp;VLOOKUP($B550,$N$3:$U$27,3,0))</f>
        <v>T-face: Normal</v>
      </c>
      <c r="D551" s="25" t="str">
        <f>CONCATENATE($Q$2&amp;": "&amp;VLOOKUP($B550,$N$3:$U$27,4,0))</f>
        <v>Font size: 11</v>
      </c>
      <c r="E551" s="25" t="str">
        <f>CONCATENATE($R$2&amp;": "&amp;VLOOKUP($B550,$N$3:$U$27,5,0))</f>
        <v>Row height: 26.5</v>
      </c>
      <c r="F551" s="25" t="str">
        <f>CONCATENATE($S$2&amp;": "&amp;VLOOKUP($B550,$N$3:$U$27,6,0))</f>
        <v>Text col: Black</v>
      </c>
      <c r="G551" s="25" t="str">
        <f>CONCATENATE($T$2&amp;": "&amp;VLOOKUP($B550,$N$3:$U$27,7,0))</f>
        <v>BG col: White</v>
      </c>
      <c r="H551" s="25" t="str">
        <f>CONCATENATE($U$2&amp;": "&amp;VLOOKUP($B550,$N$3:$U$27,8,0))</f>
        <v>Just: Left</v>
      </c>
      <c r="I551" s="39"/>
      <c r="K551" s="40" t="s">
        <v>76</v>
      </c>
      <c r="L551" s="40"/>
      <c r="M551" s="1"/>
      <c r="N551" s="2"/>
      <c r="O551" s="29"/>
      <c r="P551" s="29"/>
      <c r="Q551" s="29"/>
      <c r="R551" s="29"/>
      <c r="S551" s="29"/>
      <c r="T551" s="2"/>
      <c r="U551" s="2"/>
    </row>
    <row r="552" spans="1:21" ht="15" x14ac:dyDescent="0.25">
      <c r="A552" s="134" t="s">
        <v>173</v>
      </c>
      <c r="B552" s="266" t="s">
        <v>312</v>
      </c>
      <c r="C552" s="266"/>
      <c r="D552" s="266"/>
      <c r="E552" s="266"/>
      <c r="F552" s="266"/>
      <c r="G552" s="266"/>
      <c r="H552" s="7"/>
      <c r="K552" s="40" t="s">
        <v>151</v>
      </c>
      <c r="L552" s="40"/>
      <c r="M552" s="1"/>
    </row>
    <row r="553" spans="1:21" ht="15" x14ac:dyDescent="0.25">
      <c r="A553" s="129" t="s">
        <v>102</v>
      </c>
      <c r="B553" s="7"/>
      <c r="C553" s="7"/>
      <c r="D553" s="7"/>
      <c r="E553" s="7"/>
      <c r="F553" s="7"/>
      <c r="G553" s="7"/>
      <c r="H553" s="7"/>
      <c r="K553" s="40" t="s">
        <v>76</v>
      </c>
      <c r="L553" s="40"/>
      <c r="M553" s="1"/>
    </row>
    <row r="554" spans="1:21" ht="15" x14ac:dyDescent="0.25">
      <c r="A554" s="130" t="s">
        <v>104</v>
      </c>
      <c r="B554" s="7" t="s">
        <v>274</v>
      </c>
      <c r="C554" s="7"/>
      <c r="D554" s="7"/>
      <c r="E554" s="7"/>
      <c r="F554" s="7"/>
      <c r="G554" s="7"/>
      <c r="H554" s="7"/>
      <c r="K554" s="40" t="s">
        <v>76</v>
      </c>
      <c r="L554" s="40"/>
      <c r="M554" s="1"/>
    </row>
    <row r="555" spans="1:21" ht="15" x14ac:dyDescent="0.25">
      <c r="A555" s="130" t="s">
        <v>88</v>
      </c>
      <c r="B555" s="252" t="s">
        <v>164</v>
      </c>
      <c r="C555" s="252"/>
      <c r="D555" s="252"/>
      <c r="E555" s="252"/>
      <c r="F555" s="252"/>
      <c r="G555" s="252"/>
      <c r="H555" s="7"/>
      <c r="K555" s="40" t="s">
        <v>76</v>
      </c>
      <c r="L555" s="40"/>
      <c r="M555" s="1"/>
    </row>
    <row r="556" spans="1:21" ht="15.75" customHeight="1" x14ac:dyDescent="0.25">
      <c r="A556" s="130" t="s">
        <v>110</v>
      </c>
      <c r="B556" s="7" t="s">
        <v>76</v>
      </c>
      <c r="C556" s="7"/>
      <c r="D556" s="7"/>
      <c r="E556" s="7"/>
      <c r="F556" s="7"/>
      <c r="G556" s="7"/>
      <c r="H556" s="7"/>
      <c r="K556" s="40" t="s">
        <v>151</v>
      </c>
      <c r="L556" s="40"/>
      <c r="M556" s="1"/>
    </row>
    <row r="557" spans="1:21" ht="15.75" customHeight="1" x14ac:dyDescent="0.25">
      <c r="A557" s="130" t="s">
        <v>177</v>
      </c>
      <c r="B557" s="7" t="s">
        <v>76</v>
      </c>
      <c r="C557" s="7"/>
      <c r="D557" s="7"/>
      <c r="E557" s="7"/>
      <c r="F557" s="7"/>
      <c r="G557" s="7"/>
      <c r="H557" s="7"/>
      <c r="K557" s="40" t="s">
        <v>151</v>
      </c>
      <c r="L557" s="40"/>
      <c r="M557" s="1"/>
    </row>
    <row r="558" spans="1:21" ht="15.75" customHeight="1" x14ac:dyDescent="0.25">
      <c r="A558" s="130" t="s">
        <v>141</v>
      </c>
      <c r="B558" s="7" t="s">
        <v>76</v>
      </c>
      <c r="C558" s="7"/>
      <c r="D558" s="7"/>
      <c r="E558" s="7"/>
      <c r="F558" s="7"/>
      <c r="G558" s="7"/>
      <c r="H558" s="7"/>
      <c r="K558" s="40" t="s">
        <v>76</v>
      </c>
      <c r="L558" s="40"/>
      <c r="M558" s="1"/>
    </row>
    <row r="559" spans="1:21" customFormat="1" ht="15" x14ac:dyDescent="0.25">
      <c r="A559" s="130" t="s">
        <v>143</v>
      </c>
      <c r="B559" s="7" t="s">
        <v>275</v>
      </c>
      <c r="C559" s="7"/>
      <c r="D559" s="7"/>
      <c r="E559" s="7"/>
      <c r="F559" s="7"/>
      <c r="G559" s="7"/>
      <c r="H559" s="7"/>
      <c r="I559" s="38"/>
      <c r="J559" s="2"/>
      <c r="K559" s="40" t="s">
        <v>76</v>
      </c>
      <c r="L559" s="40"/>
      <c r="M559" s="1"/>
      <c r="N559" s="2"/>
      <c r="O559" s="2"/>
      <c r="P559" s="2"/>
      <c r="Q559" s="2"/>
      <c r="R559" s="2"/>
      <c r="S559" s="2"/>
      <c r="T559" s="2"/>
      <c r="U559" s="2"/>
    </row>
    <row r="560" spans="1:21" ht="15" customHeight="1" x14ac:dyDescent="0.25">
      <c r="A560" s="128" t="s">
        <v>145</v>
      </c>
      <c r="B560" s="7" t="str">
        <f>IF(B551=$N$4,"Yes","No")</f>
        <v>No</v>
      </c>
      <c r="C560" s="7"/>
      <c r="D560" s="7"/>
      <c r="E560" s="7"/>
      <c r="F560" s="7"/>
      <c r="G560" s="7"/>
      <c r="H560" s="23"/>
      <c r="J560" s="28"/>
      <c r="K560" s="40" t="s">
        <v>76</v>
      </c>
      <c r="L560" s="40"/>
      <c r="M560" s="1"/>
    </row>
    <row r="561" spans="1:21" ht="15.75" customHeight="1" x14ac:dyDescent="0.25">
      <c r="A561" s="129" t="s">
        <v>121</v>
      </c>
      <c r="B561" s="252" t="s">
        <v>313</v>
      </c>
      <c r="C561" s="252"/>
      <c r="D561" s="252"/>
      <c r="E561" s="252"/>
      <c r="F561" s="252"/>
      <c r="G561" s="252"/>
      <c r="H561" s="7"/>
      <c r="K561" s="40" t="s">
        <v>76</v>
      </c>
      <c r="L561" s="40"/>
      <c r="M561" s="1"/>
    </row>
    <row r="562" spans="1:21" ht="15" thickBot="1" x14ac:dyDescent="0.25">
      <c r="A562" s="133"/>
      <c r="B562" s="7"/>
      <c r="C562" s="7"/>
      <c r="D562" s="7"/>
      <c r="E562" s="7"/>
      <c r="F562" s="7"/>
      <c r="G562" s="7"/>
      <c r="H562" s="7"/>
      <c r="K562" s="40" t="s">
        <v>76</v>
      </c>
      <c r="L562" s="40"/>
      <c r="M562" s="1"/>
    </row>
    <row r="563" spans="1:21" ht="15.75" customHeight="1" thickBot="1" x14ac:dyDescent="0.3">
      <c r="A563" s="150" t="s">
        <v>314</v>
      </c>
      <c r="B563" s="250" t="s">
        <v>315</v>
      </c>
      <c r="C563" s="251"/>
      <c r="D563" s="251"/>
      <c r="E563" s="251"/>
      <c r="F563" s="251"/>
      <c r="G563" s="251"/>
      <c r="H563" s="251"/>
      <c r="K563" s="40" t="s">
        <v>151</v>
      </c>
      <c r="L563" s="40"/>
      <c r="M563" s="1"/>
      <c r="N563" s="29"/>
      <c r="T563"/>
      <c r="U563"/>
    </row>
    <row r="564" spans="1:21" s="6" customFormat="1" ht="15" x14ac:dyDescent="0.25">
      <c r="A564" s="149" t="s">
        <v>88</v>
      </c>
      <c r="B564" s="7" t="s">
        <v>96</v>
      </c>
      <c r="C564" s="7"/>
      <c r="D564" s="7"/>
      <c r="E564" s="7"/>
      <c r="F564" s="7"/>
      <c r="G564" s="7"/>
      <c r="H564" s="7"/>
      <c r="I564" s="39"/>
      <c r="J564" s="2"/>
      <c r="K564" s="40" t="s">
        <v>76</v>
      </c>
      <c r="L564" s="40"/>
      <c r="M564" s="1"/>
      <c r="N564" s="2"/>
      <c r="O564" s="2"/>
      <c r="P564" s="2"/>
      <c r="Q564" s="2"/>
      <c r="R564" s="2"/>
      <c r="S564" s="2"/>
      <c r="T564"/>
      <c r="U564"/>
    </row>
    <row r="565" spans="1:21" s="6" customFormat="1" ht="29.25" customHeight="1" x14ac:dyDescent="0.25">
      <c r="A565" s="129"/>
      <c r="B565" s="25" t="str">
        <f>CONCATENATE($O$2&amp;": "&amp;VLOOKUP($B564,$N$3:$U$27,2,0))</f>
        <v>Font: Arial</v>
      </c>
      <c r="C565" s="25" t="str">
        <f>CONCATENATE($P$2&amp;": "&amp;VLOOKUP($B564,$N$3:$U$27,3,0))</f>
        <v>T-face: Normal</v>
      </c>
      <c r="D565" s="25" t="str">
        <f>CONCATENATE($Q$2&amp;": "&amp;VLOOKUP($B564,$N$3:$U$27,4,0))</f>
        <v>Font size: 11</v>
      </c>
      <c r="E565" s="25" t="str">
        <f>CONCATENATE($R$2&amp;": "&amp;VLOOKUP($B564,$N$3:$U$27,5,0))</f>
        <v>Row height: Dependant</v>
      </c>
      <c r="F565" s="25" t="str">
        <f>CONCATENATE($S$2&amp;": "&amp;VLOOKUP($B564,$N$3:$U$27,6,0))</f>
        <v>Text col: Black</v>
      </c>
      <c r="G565" s="25" t="str">
        <f>CONCATENATE($T$2&amp;": "&amp;VLOOKUP($B564,$N$3:$U$27,7,0))</f>
        <v>BG col: Light grey</v>
      </c>
      <c r="H565" s="25" t="str">
        <f>CONCATENATE($U$2&amp;": "&amp;VLOOKUP($B564,$N$3:$U$27,8,0))</f>
        <v>Just: Right</v>
      </c>
      <c r="I565" s="39"/>
      <c r="K565" s="40" t="s">
        <v>76</v>
      </c>
      <c r="L565" s="40"/>
      <c r="M565" s="1"/>
      <c r="N565" s="2"/>
      <c r="O565" s="29"/>
      <c r="P565" s="29"/>
      <c r="Q565" s="29"/>
      <c r="R565" s="29"/>
      <c r="S565" s="29"/>
      <c r="T565" s="2"/>
      <c r="U565" s="2"/>
    </row>
    <row r="566" spans="1:21" ht="15" x14ac:dyDescent="0.25">
      <c r="A566" s="129" t="s">
        <v>100</v>
      </c>
      <c r="B566" s="7" t="s">
        <v>316</v>
      </c>
      <c r="C566" s="7"/>
      <c r="D566" s="7"/>
      <c r="E566" s="7"/>
      <c r="F566" s="7"/>
      <c r="G566" s="7"/>
      <c r="H566" s="7"/>
      <c r="K566" s="40" t="s">
        <v>151</v>
      </c>
      <c r="L566" s="40"/>
      <c r="M566" s="1"/>
    </row>
    <row r="567" spans="1:21" ht="15" x14ac:dyDescent="0.25">
      <c r="A567" s="129" t="s">
        <v>102</v>
      </c>
      <c r="B567" s="7"/>
      <c r="C567" s="7"/>
      <c r="D567" s="7"/>
      <c r="E567" s="7"/>
      <c r="F567" s="7"/>
      <c r="G567" s="7"/>
      <c r="H567" s="7"/>
      <c r="K567" s="40" t="s">
        <v>76</v>
      </c>
      <c r="L567" s="40"/>
      <c r="M567" s="1"/>
      <c r="N567" s="6"/>
    </row>
    <row r="568" spans="1:21" ht="15" x14ac:dyDescent="0.25">
      <c r="A568" s="130" t="s">
        <v>104</v>
      </c>
      <c r="B568" s="7" t="s">
        <v>280</v>
      </c>
      <c r="C568" s="7"/>
      <c r="D568" s="7"/>
      <c r="E568" s="7"/>
      <c r="F568" s="7"/>
      <c r="G568" s="7"/>
      <c r="H568" s="7"/>
      <c r="K568" s="40" t="s">
        <v>76</v>
      </c>
      <c r="L568" s="40"/>
      <c r="M568" s="1"/>
      <c r="T568" s="6"/>
      <c r="U568" s="6"/>
    </row>
    <row r="569" spans="1:21" ht="15" x14ac:dyDescent="0.25">
      <c r="A569" s="130" t="s">
        <v>88</v>
      </c>
      <c r="B569" s="252" t="s">
        <v>281</v>
      </c>
      <c r="C569" s="252"/>
      <c r="D569" s="252"/>
      <c r="E569" s="252"/>
      <c r="F569" s="252"/>
      <c r="G569" s="252"/>
      <c r="H569" s="7"/>
      <c r="K569" s="40" t="s">
        <v>76</v>
      </c>
      <c r="L569" s="40"/>
      <c r="M569" s="1"/>
      <c r="O569" s="6"/>
      <c r="P569" s="6"/>
      <c r="Q569" s="6"/>
      <c r="R569" s="6"/>
      <c r="S569" s="6"/>
    </row>
    <row r="570" spans="1:21" ht="15.75" customHeight="1" x14ac:dyDescent="0.25">
      <c r="A570" s="130" t="s">
        <v>110</v>
      </c>
      <c r="B570" s="24">
        <f>$B$486</f>
        <v>0</v>
      </c>
      <c r="C570" s="7"/>
      <c r="D570" s="7"/>
      <c r="E570" s="7"/>
      <c r="F570" s="7"/>
      <c r="G570" s="7"/>
      <c r="H570" s="7"/>
      <c r="K570" s="40" t="s">
        <v>76</v>
      </c>
      <c r="L570" s="40"/>
      <c r="M570" s="1"/>
    </row>
    <row r="571" spans="1:21" ht="15.75" customHeight="1" x14ac:dyDescent="0.25">
      <c r="A571" s="130" t="s">
        <v>177</v>
      </c>
      <c r="B571" s="24">
        <f>$B$487</f>
        <v>10000000</v>
      </c>
      <c r="C571" s="7"/>
      <c r="D571" s="7"/>
      <c r="E571" s="7"/>
      <c r="F571" s="7"/>
      <c r="G571" s="7"/>
      <c r="H571" s="7"/>
      <c r="K571" s="40" t="s">
        <v>76</v>
      </c>
      <c r="L571" s="40"/>
      <c r="M571" s="1"/>
    </row>
    <row r="572" spans="1:21" ht="15.75" customHeight="1" x14ac:dyDescent="0.25">
      <c r="A572" s="130" t="s">
        <v>141</v>
      </c>
      <c r="B572" s="271" t="s">
        <v>302</v>
      </c>
      <c r="C572" s="271"/>
      <c r="D572" s="271"/>
      <c r="E572" s="271"/>
      <c r="F572" s="271"/>
      <c r="G572" s="271"/>
      <c r="H572" s="7"/>
      <c r="K572" s="40" t="s">
        <v>76</v>
      </c>
      <c r="L572" s="40"/>
      <c r="M572" s="1"/>
    </row>
    <row r="573" spans="1:21" customFormat="1" ht="15" x14ac:dyDescent="0.25">
      <c r="A573" s="130" t="s">
        <v>143</v>
      </c>
      <c r="B573" s="7" t="s">
        <v>76</v>
      </c>
      <c r="C573" s="7"/>
      <c r="D573" s="7"/>
      <c r="E573" s="7"/>
      <c r="F573" s="7"/>
      <c r="G573" s="7"/>
      <c r="H573" s="7"/>
      <c r="I573" s="38"/>
      <c r="J573" s="2"/>
      <c r="K573" s="40" t="s">
        <v>76</v>
      </c>
      <c r="L573" s="40"/>
      <c r="M573" s="1"/>
      <c r="N573" s="2"/>
      <c r="O573" s="2"/>
      <c r="P573" s="2"/>
      <c r="Q573" s="2"/>
      <c r="R573" s="2"/>
      <c r="S573" s="2"/>
      <c r="T573" s="2"/>
      <c r="U573" s="2"/>
    </row>
    <row r="574" spans="1:21" ht="15.75" customHeight="1" x14ac:dyDescent="0.25">
      <c r="A574" s="128" t="s">
        <v>145</v>
      </c>
      <c r="B574" s="7" t="str">
        <f>IF(B564=$N$4,"Yes","No")</f>
        <v>No</v>
      </c>
      <c r="C574" s="7"/>
      <c r="D574" s="7"/>
      <c r="E574" s="7"/>
      <c r="F574" s="7"/>
      <c r="G574" s="7"/>
      <c r="H574" s="23"/>
      <c r="J574" s="28"/>
      <c r="K574" s="40" t="s">
        <v>76</v>
      </c>
      <c r="L574" s="40"/>
      <c r="M574" s="1"/>
    </row>
    <row r="575" spans="1:21" ht="15.75" customHeight="1" x14ac:dyDescent="0.25">
      <c r="A575" s="129" t="s">
        <v>121</v>
      </c>
      <c r="B575" s="252" t="s">
        <v>283</v>
      </c>
      <c r="C575" s="252"/>
      <c r="D575" s="252"/>
      <c r="E575" s="252"/>
      <c r="F575" s="252"/>
      <c r="G575" s="252"/>
      <c r="H575" s="7"/>
      <c r="K575" s="40" t="s">
        <v>76</v>
      </c>
      <c r="L575" s="40"/>
      <c r="M575" s="1"/>
    </row>
    <row r="576" spans="1:21" ht="15.75" customHeight="1" thickBot="1" x14ac:dyDescent="0.25">
      <c r="A576" s="133"/>
      <c r="B576" s="7"/>
      <c r="C576" s="7"/>
      <c r="D576" s="7"/>
      <c r="E576" s="7"/>
      <c r="F576" s="7"/>
      <c r="G576" s="7"/>
      <c r="H576" s="7"/>
      <c r="K576" s="40" t="s">
        <v>76</v>
      </c>
      <c r="L576" s="40"/>
      <c r="M576" s="1"/>
    </row>
    <row r="577" spans="1:21" ht="15.75" customHeight="1" thickBot="1" x14ac:dyDescent="0.3">
      <c r="A577" s="150" t="s">
        <v>317</v>
      </c>
      <c r="B577" s="249" t="s">
        <v>318</v>
      </c>
      <c r="C577" s="248"/>
      <c r="D577" s="248"/>
      <c r="E577" s="248"/>
      <c r="F577" s="248"/>
      <c r="G577" s="248"/>
      <c r="H577" s="248"/>
      <c r="K577" s="40" t="s">
        <v>151</v>
      </c>
      <c r="L577" s="40"/>
      <c r="M577" s="1"/>
      <c r="N577" s="29"/>
      <c r="T577"/>
      <c r="U577"/>
    </row>
    <row r="578" spans="1:21" ht="15" x14ac:dyDescent="0.25">
      <c r="A578" s="149" t="s">
        <v>88</v>
      </c>
      <c r="B578" s="7" t="s">
        <v>124</v>
      </c>
      <c r="C578" s="7"/>
      <c r="D578" s="7"/>
      <c r="E578" s="7"/>
      <c r="F578" s="7"/>
      <c r="G578" s="7"/>
      <c r="H578" s="7"/>
      <c r="K578" s="40" t="s">
        <v>76</v>
      </c>
      <c r="L578" s="40"/>
      <c r="M578" s="1"/>
      <c r="T578"/>
      <c r="U578"/>
    </row>
    <row r="579" spans="1:21" s="6" customFormat="1" ht="29.25" customHeight="1" x14ac:dyDescent="0.25">
      <c r="A579" s="134"/>
      <c r="B579" s="25" t="str">
        <f>CONCATENATE($O$2&amp;": "&amp;VLOOKUP($B578,$N$3:$U$27,2,0))</f>
        <v>Font: Arial</v>
      </c>
      <c r="C579" s="25" t="str">
        <f>CONCATENATE($P$2&amp;": "&amp;VLOOKUP($B578,$N$3:$U$27,3,0))</f>
        <v>T-face: Normal</v>
      </c>
      <c r="D579" s="25" t="str">
        <f>CONCATENATE($Q$2&amp;": "&amp;VLOOKUP($B578,$N$3:$U$27,4,0))</f>
        <v>Font size: 11</v>
      </c>
      <c r="E579" s="25" t="str">
        <f>CONCATENATE($R$2&amp;": "&amp;VLOOKUP($B578,$N$3:$U$27,5,0))</f>
        <v>Row height: 26.5</v>
      </c>
      <c r="F579" s="25" t="str">
        <f>CONCATENATE($S$2&amp;": "&amp;VLOOKUP($B578,$N$3:$U$27,6,0))</f>
        <v>Text col: Black</v>
      </c>
      <c r="G579" s="25" t="str">
        <f>CONCATENATE($T$2&amp;": "&amp;VLOOKUP($B578,$N$3:$U$27,7,0))</f>
        <v>BG col: White</v>
      </c>
      <c r="H579" s="25" t="str">
        <f>CONCATENATE($U$2&amp;": "&amp;VLOOKUP($B578,$N$3:$U$27,8,0))</f>
        <v>Just: Left</v>
      </c>
      <c r="I579" s="39"/>
      <c r="K579" s="40" t="s">
        <v>76</v>
      </c>
      <c r="L579" s="40"/>
      <c r="M579" s="1"/>
      <c r="N579" s="2"/>
      <c r="O579" s="29"/>
      <c r="P579" s="29"/>
      <c r="Q579" s="29"/>
      <c r="R579" s="29"/>
      <c r="S579" s="29"/>
      <c r="T579" s="2"/>
      <c r="U579" s="2"/>
    </row>
    <row r="580" spans="1:21" ht="15" x14ac:dyDescent="0.25">
      <c r="A580" s="134" t="s">
        <v>319</v>
      </c>
      <c r="B580" s="266" t="s">
        <v>320</v>
      </c>
      <c r="C580" s="266"/>
      <c r="D580" s="266"/>
      <c r="E580" s="266"/>
      <c r="F580" s="266"/>
      <c r="G580" s="266"/>
      <c r="H580" s="7"/>
      <c r="K580" s="40" t="s">
        <v>151</v>
      </c>
      <c r="L580" s="40"/>
      <c r="M580" s="1"/>
    </row>
    <row r="581" spans="1:21" ht="15" x14ac:dyDescent="0.25">
      <c r="A581" s="129" t="s">
        <v>102</v>
      </c>
      <c r="B581" s="7"/>
      <c r="C581" s="7"/>
      <c r="D581" s="7"/>
      <c r="E581" s="7"/>
      <c r="F581" s="7"/>
      <c r="G581" s="7"/>
      <c r="H581" s="7"/>
      <c r="K581" s="40" t="s">
        <v>76</v>
      </c>
      <c r="L581" s="40"/>
      <c r="M581" s="1"/>
    </row>
    <row r="582" spans="1:21" ht="15" x14ac:dyDescent="0.25">
      <c r="A582" s="130" t="s">
        <v>104</v>
      </c>
      <c r="B582" s="7" t="s">
        <v>274</v>
      </c>
      <c r="C582" s="7"/>
      <c r="D582" s="7"/>
      <c r="E582" s="7"/>
      <c r="F582" s="7"/>
      <c r="G582" s="7"/>
      <c r="H582" s="7"/>
      <c r="K582" s="40" t="s">
        <v>76</v>
      </c>
      <c r="L582" s="40"/>
      <c r="M582" s="1"/>
    </row>
    <row r="583" spans="1:21" ht="15" x14ac:dyDescent="0.25">
      <c r="A583" s="130" t="s">
        <v>88</v>
      </c>
      <c r="B583" s="252" t="s">
        <v>164</v>
      </c>
      <c r="C583" s="252"/>
      <c r="D583" s="252"/>
      <c r="E583" s="252"/>
      <c r="F583" s="252"/>
      <c r="G583" s="252"/>
      <c r="H583" s="7"/>
      <c r="K583" s="40" t="s">
        <v>76</v>
      </c>
      <c r="L583" s="40"/>
      <c r="M583" s="1"/>
    </row>
    <row r="584" spans="1:21" ht="15.75" customHeight="1" x14ac:dyDescent="0.25">
      <c r="A584" s="130" t="s">
        <v>110</v>
      </c>
      <c r="B584" s="7" t="s">
        <v>76</v>
      </c>
      <c r="C584" s="7"/>
      <c r="D584" s="7"/>
      <c r="E584" s="7"/>
      <c r="F584" s="7"/>
      <c r="G584" s="7"/>
      <c r="H584" s="7"/>
      <c r="K584" s="40" t="s">
        <v>151</v>
      </c>
      <c r="L584" s="40"/>
      <c r="M584" s="1"/>
    </row>
    <row r="585" spans="1:21" ht="15.75" customHeight="1" x14ac:dyDescent="0.25">
      <c r="A585" s="130" t="s">
        <v>177</v>
      </c>
      <c r="B585" s="7" t="s">
        <v>76</v>
      </c>
      <c r="C585" s="7"/>
      <c r="D585" s="7"/>
      <c r="E585" s="7"/>
      <c r="F585" s="7"/>
      <c r="G585" s="7"/>
      <c r="H585" s="7"/>
      <c r="K585" s="40" t="s">
        <v>151</v>
      </c>
      <c r="L585" s="40"/>
      <c r="M585" s="1"/>
    </row>
    <row r="586" spans="1:21" ht="15.75" customHeight="1" x14ac:dyDescent="0.25">
      <c r="A586" s="130" t="s">
        <v>141</v>
      </c>
      <c r="B586" s="7" t="s">
        <v>76</v>
      </c>
      <c r="C586" s="7"/>
      <c r="D586" s="7"/>
      <c r="E586" s="7"/>
      <c r="F586" s="7"/>
      <c r="G586" s="7"/>
      <c r="H586" s="7"/>
      <c r="K586" s="40" t="s">
        <v>76</v>
      </c>
      <c r="L586" s="40"/>
      <c r="M586" s="1"/>
    </row>
    <row r="587" spans="1:21" customFormat="1" ht="15" x14ac:dyDescent="0.25">
      <c r="A587" s="130" t="s">
        <v>143</v>
      </c>
      <c r="B587" s="7" t="s">
        <v>275</v>
      </c>
      <c r="C587" s="7"/>
      <c r="D587" s="7"/>
      <c r="E587" s="7"/>
      <c r="F587" s="7"/>
      <c r="G587" s="7"/>
      <c r="H587" s="7"/>
      <c r="I587" s="38"/>
      <c r="J587" s="2"/>
      <c r="K587" s="40" t="s">
        <v>76</v>
      </c>
      <c r="L587" s="40"/>
      <c r="M587" s="1"/>
      <c r="N587" s="2"/>
      <c r="O587" s="2"/>
      <c r="P587" s="2"/>
      <c r="Q587" s="2"/>
      <c r="R587" s="2"/>
      <c r="S587" s="2"/>
      <c r="T587" s="2"/>
      <c r="U587" s="2"/>
    </row>
    <row r="588" spans="1:21" ht="15" customHeight="1" x14ac:dyDescent="0.25">
      <c r="A588" s="128" t="s">
        <v>145</v>
      </c>
      <c r="B588" s="7" t="str">
        <f>IF(B578=$N$4,"Yes","No")</f>
        <v>No</v>
      </c>
      <c r="C588" s="7"/>
      <c r="D588" s="7"/>
      <c r="E588" s="7"/>
      <c r="F588" s="7"/>
      <c r="G588" s="7"/>
      <c r="H588" s="23"/>
      <c r="J588" s="28"/>
      <c r="K588" s="40" t="s">
        <v>76</v>
      </c>
      <c r="L588" s="40"/>
      <c r="M588" s="1"/>
    </row>
    <row r="589" spans="1:21" ht="15.75" customHeight="1" x14ac:dyDescent="0.25">
      <c r="A589" s="129" t="s">
        <v>121</v>
      </c>
      <c r="B589" s="252" t="s">
        <v>321</v>
      </c>
      <c r="C589" s="252"/>
      <c r="D589" s="252"/>
      <c r="E589" s="252"/>
      <c r="F589" s="252"/>
      <c r="G589" s="252"/>
      <c r="H589" s="7"/>
      <c r="K589" s="40" t="s">
        <v>76</v>
      </c>
      <c r="L589" s="40"/>
      <c r="M589" s="1"/>
    </row>
    <row r="590" spans="1:21" ht="15" thickBot="1" x14ac:dyDescent="0.25">
      <c r="A590" s="133"/>
      <c r="B590" s="7"/>
      <c r="C590" s="7"/>
      <c r="D590" s="7"/>
      <c r="E590" s="7"/>
      <c r="F590" s="7"/>
      <c r="G590" s="7"/>
      <c r="H590" s="7"/>
      <c r="K590" s="40" t="s">
        <v>76</v>
      </c>
      <c r="L590" s="40"/>
      <c r="M590" s="1"/>
    </row>
    <row r="591" spans="1:21" ht="15.75" customHeight="1" thickBot="1" x14ac:dyDescent="0.3">
      <c r="A591" s="151" t="s">
        <v>322</v>
      </c>
      <c r="B591" s="250" t="s">
        <v>323</v>
      </c>
      <c r="C591" s="251"/>
      <c r="D591" s="251"/>
      <c r="E591" s="251"/>
      <c r="F591" s="251"/>
      <c r="G591" s="251"/>
      <c r="H591" s="251"/>
      <c r="K591" s="40" t="s">
        <v>151</v>
      </c>
      <c r="L591" s="40"/>
      <c r="M591" s="1"/>
      <c r="N591" s="29"/>
      <c r="T591"/>
      <c r="U591"/>
    </row>
    <row r="592" spans="1:21" s="6" customFormat="1" ht="15" x14ac:dyDescent="0.25">
      <c r="A592" s="129" t="s">
        <v>88</v>
      </c>
      <c r="B592" s="7" t="s">
        <v>96</v>
      </c>
      <c r="C592" s="7"/>
      <c r="D592" s="7"/>
      <c r="E592" s="7"/>
      <c r="F592" s="7"/>
      <c r="G592" s="7"/>
      <c r="H592" s="7"/>
      <c r="I592" s="39"/>
      <c r="J592" s="2"/>
      <c r="K592" s="40" t="s">
        <v>76</v>
      </c>
      <c r="L592" s="40"/>
      <c r="M592" s="1"/>
      <c r="N592" s="2"/>
      <c r="O592" s="2"/>
      <c r="P592" s="2"/>
      <c r="Q592" s="2"/>
      <c r="R592" s="2"/>
      <c r="S592" s="2"/>
      <c r="T592"/>
      <c r="U592"/>
    </row>
    <row r="593" spans="1:21" s="6" customFormat="1" ht="29.25" customHeight="1" x14ac:dyDescent="0.25">
      <c r="A593" s="129"/>
      <c r="B593" s="25" t="str">
        <f>CONCATENATE($O$2&amp;": "&amp;VLOOKUP($B592,$N$3:$U$27,2,0))</f>
        <v>Font: Arial</v>
      </c>
      <c r="C593" s="25" t="str">
        <f>CONCATENATE($P$2&amp;": "&amp;VLOOKUP($B592,$N$3:$U$27,3,0))</f>
        <v>T-face: Normal</v>
      </c>
      <c r="D593" s="25" t="str">
        <f>CONCATENATE($Q$2&amp;": "&amp;VLOOKUP($B592,$N$3:$U$27,4,0))</f>
        <v>Font size: 11</v>
      </c>
      <c r="E593" s="25" t="str">
        <f>CONCATENATE($R$2&amp;": "&amp;VLOOKUP($B592,$N$3:$U$27,5,0))</f>
        <v>Row height: Dependant</v>
      </c>
      <c r="F593" s="25" t="str">
        <f>CONCATENATE($S$2&amp;": "&amp;VLOOKUP($B592,$N$3:$U$27,6,0))</f>
        <v>Text col: Black</v>
      </c>
      <c r="G593" s="25" t="str">
        <f>CONCATENATE($T$2&amp;": "&amp;VLOOKUP($B592,$N$3:$U$27,7,0))</f>
        <v>BG col: Light grey</v>
      </c>
      <c r="H593" s="25" t="str">
        <f>CONCATENATE($U$2&amp;": "&amp;VLOOKUP($B592,$N$3:$U$27,8,0))</f>
        <v>Just: Right</v>
      </c>
      <c r="I593" s="39"/>
      <c r="K593" s="40" t="s">
        <v>76</v>
      </c>
      <c r="L593" s="40"/>
      <c r="M593" s="1"/>
      <c r="N593" s="2"/>
      <c r="O593" s="29"/>
      <c r="P593" s="29"/>
      <c r="Q593" s="29"/>
      <c r="R593" s="29"/>
      <c r="S593" s="29"/>
      <c r="T593" s="2"/>
      <c r="U593" s="2"/>
    </row>
    <row r="594" spans="1:21" ht="15" x14ac:dyDescent="0.25">
      <c r="A594" s="129" t="s">
        <v>100</v>
      </c>
      <c r="B594" s="7" t="s">
        <v>324</v>
      </c>
      <c r="C594" s="7"/>
      <c r="D594" s="7"/>
      <c r="E594" s="7"/>
      <c r="F594" s="7"/>
      <c r="G594" s="7"/>
      <c r="H594" s="7"/>
      <c r="K594" s="40" t="s">
        <v>151</v>
      </c>
      <c r="L594" s="40"/>
      <c r="M594" s="1"/>
    </row>
    <row r="595" spans="1:21" ht="15" x14ac:dyDescent="0.25">
      <c r="A595" s="129" t="s">
        <v>102</v>
      </c>
      <c r="B595" s="7"/>
      <c r="C595" s="7"/>
      <c r="D595" s="7"/>
      <c r="E595" s="7"/>
      <c r="F595" s="7"/>
      <c r="G595" s="7"/>
      <c r="H595" s="7"/>
      <c r="K595" s="40" t="s">
        <v>76</v>
      </c>
      <c r="L595" s="40"/>
      <c r="M595" s="1"/>
      <c r="N595" s="6"/>
    </row>
    <row r="596" spans="1:21" ht="15" x14ac:dyDescent="0.25">
      <c r="A596" s="130" t="s">
        <v>104</v>
      </c>
      <c r="B596" s="7" t="s">
        <v>280</v>
      </c>
      <c r="C596" s="7"/>
      <c r="D596" s="7"/>
      <c r="E596" s="7"/>
      <c r="F596" s="7"/>
      <c r="G596" s="7"/>
      <c r="H596" s="7"/>
      <c r="K596" s="40" t="s">
        <v>76</v>
      </c>
      <c r="L596" s="40"/>
      <c r="M596" s="1"/>
      <c r="T596" s="6"/>
      <c r="U596" s="6"/>
    </row>
    <row r="597" spans="1:21" ht="15" x14ac:dyDescent="0.25">
      <c r="A597" s="130" t="s">
        <v>88</v>
      </c>
      <c r="B597" s="252" t="s">
        <v>281</v>
      </c>
      <c r="C597" s="252"/>
      <c r="D597" s="252"/>
      <c r="E597" s="252"/>
      <c r="F597" s="252"/>
      <c r="G597" s="252"/>
      <c r="H597" s="7"/>
      <c r="K597" s="40" t="s">
        <v>151</v>
      </c>
      <c r="L597" s="40"/>
      <c r="M597" s="1"/>
      <c r="O597" s="6"/>
      <c r="P597" s="6"/>
      <c r="Q597" s="6"/>
      <c r="R597" s="6"/>
      <c r="S597" s="6"/>
    </row>
    <row r="598" spans="1:21" ht="15.75" customHeight="1" x14ac:dyDescent="0.25">
      <c r="A598" s="130" t="s">
        <v>110</v>
      </c>
      <c r="B598" s="24">
        <f>$B$486</f>
        <v>0</v>
      </c>
      <c r="C598" s="7"/>
      <c r="D598" s="7"/>
      <c r="E598" s="7"/>
      <c r="F598" s="7"/>
      <c r="G598" s="7"/>
      <c r="H598" s="7"/>
      <c r="K598" s="40" t="s">
        <v>76</v>
      </c>
      <c r="L598" s="40"/>
      <c r="M598" s="1"/>
    </row>
    <row r="599" spans="1:21" ht="15.75" customHeight="1" x14ac:dyDescent="0.25">
      <c r="A599" s="130" t="s">
        <v>177</v>
      </c>
      <c r="B599" s="24">
        <f>$B$487</f>
        <v>10000000</v>
      </c>
      <c r="C599" s="7"/>
      <c r="D599" s="7"/>
      <c r="E599" s="7"/>
      <c r="F599" s="7"/>
      <c r="G599" s="7"/>
      <c r="H599" s="7"/>
      <c r="K599" s="40" t="s">
        <v>76</v>
      </c>
      <c r="L599" s="40"/>
      <c r="M599" s="1"/>
    </row>
    <row r="600" spans="1:21" ht="15.75" customHeight="1" x14ac:dyDescent="0.25">
      <c r="A600" s="130" t="s">
        <v>141</v>
      </c>
      <c r="B600" s="271" t="s">
        <v>302</v>
      </c>
      <c r="C600" s="271"/>
      <c r="D600" s="271"/>
      <c r="E600" s="271"/>
      <c r="F600" s="271"/>
      <c r="G600" s="271"/>
      <c r="H600" s="7"/>
      <c r="K600" s="40" t="s">
        <v>76</v>
      </c>
      <c r="L600" s="40"/>
      <c r="M600" s="1"/>
    </row>
    <row r="601" spans="1:21" customFormat="1" ht="15" x14ac:dyDescent="0.25">
      <c r="A601" s="130" t="s">
        <v>143</v>
      </c>
      <c r="B601" s="7" t="s">
        <v>76</v>
      </c>
      <c r="C601" s="7"/>
      <c r="D601" s="7"/>
      <c r="E601" s="7"/>
      <c r="F601" s="7"/>
      <c r="G601" s="7"/>
      <c r="H601" s="7"/>
      <c r="I601" s="38"/>
      <c r="J601" s="2"/>
      <c r="K601" s="40" t="s">
        <v>76</v>
      </c>
      <c r="L601" s="40"/>
      <c r="M601" s="1"/>
      <c r="N601" s="2"/>
      <c r="O601" s="2"/>
      <c r="P601" s="2"/>
      <c r="Q601" s="2"/>
      <c r="R601" s="2"/>
      <c r="S601" s="2"/>
      <c r="T601" s="2"/>
      <c r="U601" s="2"/>
    </row>
    <row r="602" spans="1:21" ht="15.75" customHeight="1" x14ac:dyDescent="0.25">
      <c r="A602" s="128" t="s">
        <v>145</v>
      </c>
      <c r="B602" s="7" t="str">
        <f>IF(B592=$N$4,"Yes","No")</f>
        <v>No</v>
      </c>
      <c r="C602" s="7"/>
      <c r="D602" s="7"/>
      <c r="E602" s="7"/>
      <c r="F602" s="7"/>
      <c r="G602" s="7"/>
      <c r="H602" s="23"/>
      <c r="J602" s="28"/>
      <c r="K602" s="40" t="s">
        <v>76</v>
      </c>
      <c r="L602" s="40"/>
      <c r="M602" s="1"/>
    </row>
    <row r="603" spans="1:21" ht="15.75" customHeight="1" x14ac:dyDescent="0.25">
      <c r="A603" s="129" t="s">
        <v>121</v>
      </c>
      <c r="B603" s="252" t="s">
        <v>283</v>
      </c>
      <c r="C603" s="252"/>
      <c r="D603" s="252"/>
      <c r="E603" s="252"/>
      <c r="F603" s="252"/>
      <c r="G603" s="252"/>
      <c r="H603" s="7"/>
      <c r="K603" s="40" t="s">
        <v>76</v>
      </c>
      <c r="L603" s="40"/>
      <c r="M603" s="1"/>
    </row>
    <row r="604" spans="1:21" ht="15.75" customHeight="1" thickBot="1" x14ac:dyDescent="0.25">
      <c r="A604" s="133"/>
      <c r="B604" s="7"/>
      <c r="C604" s="7"/>
      <c r="D604" s="7"/>
      <c r="E604" s="7"/>
      <c r="F604" s="7"/>
      <c r="G604" s="7"/>
      <c r="H604" s="7"/>
      <c r="K604" s="40" t="s">
        <v>76</v>
      </c>
      <c r="L604" s="40"/>
      <c r="M604" s="1"/>
    </row>
    <row r="605" spans="1:21" ht="15.75" customHeight="1" thickBot="1" x14ac:dyDescent="0.3">
      <c r="A605" s="157" t="s">
        <v>325</v>
      </c>
      <c r="B605" s="250" t="s">
        <v>326</v>
      </c>
      <c r="C605" s="251"/>
      <c r="D605" s="251"/>
      <c r="E605" s="251"/>
      <c r="F605" s="251"/>
      <c r="G605" s="251"/>
      <c r="H605" s="251"/>
      <c r="K605" s="40" t="s">
        <v>151</v>
      </c>
      <c r="L605" s="40"/>
      <c r="M605" s="1"/>
      <c r="N605" s="29"/>
      <c r="T605"/>
      <c r="U605"/>
    </row>
    <row r="606" spans="1:21" ht="15" x14ac:dyDescent="0.25">
      <c r="A606" s="129" t="s">
        <v>88</v>
      </c>
      <c r="B606" s="152" t="s">
        <v>124</v>
      </c>
      <c r="C606" s="7"/>
      <c r="D606" s="7"/>
      <c r="E606" s="7"/>
      <c r="F606" s="7"/>
      <c r="G606" s="7"/>
      <c r="H606" s="7"/>
      <c r="K606" s="40" t="s">
        <v>76</v>
      </c>
      <c r="L606" s="40"/>
      <c r="M606" s="1"/>
      <c r="T606"/>
      <c r="U606"/>
    </row>
    <row r="607" spans="1:21" s="6" customFormat="1" ht="29.25" customHeight="1" x14ac:dyDescent="0.25">
      <c r="A607" s="129"/>
      <c r="B607" s="25" t="str">
        <f>CONCATENATE($O$2&amp;": "&amp;VLOOKUP($B606,$N$3:$U$27,2,0))</f>
        <v>Font: Arial</v>
      </c>
      <c r="C607" s="25" t="str">
        <f>CONCATENATE($P$2&amp;": "&amp;VLOOKUP($B606,$N$3:$U$27,3,0))</f>
        <v>T-face: Normal</v>
      </c>
      <c r="D607" s="25" t="str">
        <f>CONCATENATE($Q$2&amp;": "&amp;VLOOKUP($B606,$N$3:$U$27,4,0))</f>
        <v>Font size: 11</v>
      </c>
      <c r="E607" s="25" t="str">
        <f>CONCATENATE($R$2&amp;": "&amp;VLOOKUP($B606,$N$3:$U$27,5,0))</f>
        <v>Row height: 26.5</v>
      </c>
      <c r="F607" s="25" t="str">
        <f>CONCATENATE($S$2&amp;": "&amp;VLOOKUP($B606,$N$3:$U$27,6,0))</f>
        <v>Text col: Black</v>
      </c>
      <c r="G607" s="25" t="str">
        <f>CONCATENATE($T$2&amp;": "&amp;VLOOKUP($B606,$N$3:$U$27,7,0))</f>
        <v>BG col: White</v>
      </c>
      <c r="H607" s="25" t="str">
        <f>CONCATENATE($U$2&amp;": "&amp;VLOOKUP($B606,$N$3:$U$27,8,0))</f>
        <v>Just: Left</v>
      </c>
      <c r="I607" s="39"/>
      <c r="K607" s="40" t="s">
        <v>76</v>
      </c>
      <c r="L607" s="40"/>
      <c r="M607" s="1"/>
      <c r="N607" s="2"/>
      <c r="O607" s="29"/>
      <c r="P607" s="29"/>
      <c r="Q607" s="29"/>
      <c r="R607" s="29"/>
      <c r="S607" s="29"/>
      <c r="T607" s="2"/>
      <c r="U607" s="2"/>
    </row>
    <row r="608" spans="1:21" ht="15" x14ac:dyDescent="0.25">
      <c r="A608" s="134" t="s">
        <v>319</v>
      </c>
      <c r="B608" s="266" t="s">
        <v>327</v>
      </c>
      <c r="C608" s="266"/>
      <c r="D608" s="266"/>
      <c r="E608" s="266"/>
      <c r="F608" s="266"/>
      <c r="G608" s="266"/>
      <c r="H608" s="7"/>
      <c r="K608" s="40" t="s">
        <v>151</v>
      </c>
      <c r="L608" s="40"/>
      <c r="M608" s="1"/>
    </row>
    <row r="609" spans="1:21" ht="15" x14ac:dyDescent="0.25">
      <c r="A609" s="129" t="s">
        <v>102</v>
      </c>
      <c r="B609" s="7"/>
      <c r="C609" s="7"/>
      <c r="D609" s="7"/>
      <c r="E609" s="7"/>
      <c r="F609" s="7"/>
      <c r="G609" s="7"/>
      <c r="H609" s="7"/>
      <c r="K609" s="40" t="s">
        <v>76</v>
      </c>
      <c r="L609" s="40"/>
      <c r="M609" s="1"/>
    </row>
    <row r="610" spans="1:21" ht="15" x14ac:dyDescent="0.25">
      <c r="A610" s="130" t="s">
        <v>104</v>
      </c>
      <c r="B610" s="7" t="s">
        <v>274</v>
      </c>
      <c r="C610" s="7"/>
      <c r="D610" s="7"/>
      <c r="E610" s="7"/>
      <c r="F610" s="7"/>
      <c r="G610" s="7"/>
      <c r="H610" s="7"/>
      <c r="K610" s="40" t="s">
        <v>76</v>
      </c>
      <c r="L610" s="40"/>
      <c r="M610" s="1"/>
    </row>
    <row r="611" spans="1:21" ht="15" x14ac:dyDescent="0.25">
      <c r="A611" s="130" t="s">
        <v>88</v>
      </c>
      <c r="B611" s="252" t="s">
        <v>164</v>
      </c>
      <c r="C611" s="252"/>
      <c r="D611" s="252"/>
      <c r="E611" s="252"/>
      <c r="F611" s="252"/>
      <c r="G611" s="252"/>
      <c r="H611" s="7"/>
      <c r="K611" s="40" t="s">
        <v>76</v>
      </c>
      <c r="L611" s="40"/>
      <c r="M611" s="1"/>
    </row>
    <row r="612" spans="1:21" ht="15.75" customHeight="1" x14ac:dyDescent="0.25">
      <c r="A612" s="130" t="s">
        <v>110</v>
      </c>
      <c r="B612" s="24" t="s">
        <v>76</v>
      </c>
      <c r="C612" s="7"/>
      <c r="D612" s="7"/>
      <c r="E612" s="7"/>
      <c r="F612" s="7"/>
      <c r="G612" s="7"/>
      <c r="H612" s="7"/>
      <c r="K612" s="40" t="s">
        <v>151</v>
      </c>
      <c r="L612" s="40"/>
      <c r="M612" s="1"/>
    </row>
    <row r="613" spans="1:21" ht="15.75" customHeight="1" x14ac:dyDescent="0.25">
      <c r="A613" s="130" t="s">
        <v>177</v>
      </c>
      <c r="B613" s="24" t="s">
        <v>76</v>
      </c>
      <c r="C613" s="7"/>
      <c r="D613" s="7"/>
      <c r="E613" s="7"/>
      <c r="F613" s="7"/>
      <c r="G613" s="7"/>
      <c r="H613" s="7"/>
      <c r="K613" s="40" t="s">
        <v>151</v>
      </c>
      <c r="L613" s="40"/>
      <c r="M613" s="1"/>
    </row>
    <row r="614" spans="1:21" ht="15.75" customHeight="1" x14ac:dyDescent="0.25">
      <c r="A614" s="130" t="s">
        <v>141</v>
      </c>
      <c r="B614" s="252" t="s">
        <v>76</v>
      </c>
      <c r="C614" s="252"/>
      <c r="D614" s="252"/>
      <c r="E614" s="252"/>
      <c r="F614" s="252"/>
      <c r="G614" s="252"/>
      <c r="H614" s="7"/>
      <c r="K614" s="40" t="s">
        <v>76</v>
      </c>
      <c r="L614" s="40"/>
      <c r="M614" s="1"/>
    </row>
    <row r="615" spans="1:21" customFormat="1" ht="15" x14ac:dyDescent="0.25">
      <c r="A615" s="130" t="s">
        <v>143</v>
      </c>
      <c r="B615" s="7" t="s">
        <v>275</v>
      </c>
      <c r="C615" s="7"/>
      <c r="D615" s="7"/>
      <c r="E615" s="7"/>
      <c r="F615" s="7"/>
      <c r="G615" s="7"/>
      <c r="H615" s="7"/>
      <c r="I615" s="38"/>
      <c r="J615" s="2"/>
      <c r="K615" s="40" t="s">
        <v>76</v>
      </c>
      <c r="L615" s="40"/>
      <c r="M615" s="1"/>
      <c r="N615" s="2"/>
      <c r="O615" s="2"/>
      <c r="P615" s="2"/>
      <c r="Q615" s="2"/>
      <c r="R615" s="2"/>
      <c r="S615" s="2"/>
      <c r="T615" s="2"/>
      <c r="U615" s="2"/>
    </row>
    <row r="616" spans="1:21" ht="15" customHeight="1" x14ac:dyDescent="0.25">
      <c r="A616" s="128" t="s">
        <v>145</v>
      </c>
      <c r="B616" s="7" t="str">
        <f>IF(B606=$N$4,"Yes","No")</f>
        <v>No</v>
      </c>
      <c r="C616" s="7"/>
      <c r="D616" s="7"/>
      <c r="E616" s="7"/>
      <c r="F616" s="7"/>
      <c r="G616" s="7"/>
      <c r="H616" s="23"/>
      <c r="J616" s="28"/>
      <c r="K616" s="40" t="s">
        <v>76</v>
      </c>
      <c r="L616" s="40"/>
      <c r="M616" s="1"/>
    </row>
    <row r="617" spans="1:21" ht="15.75" customHeight="1" x14ac:dyDescent="0.25">
      <c r="A617" s="129" t="s">
        <v>121</v>
      </c>
      <c r="B617" s="252" t="s">
        <v>328</v>
      </c>
      <c r="C617" s="252"/>
      <c r="D617" s="252"/>
      <c r="E617" s="252"/>
      <c r="F617" s="252"/>
      <c r="G617" s="252"/>
      <c r="H617" s="7"/>
      <c r="K617" s="40" t="s">
        <v>76</v>
      </c>
      <c r="L617" s="40"/>
      <c r="M617" s="1"/>
    </row>
    <row r="618" spans="1:21" ht="15" thickBot="1" x14ac:dyDescent="0.25">
      <c r="A618" s="133"/>
      <c r="B618" s="7"/>
      <c r="C618" s="7"/>
      <c r="D618" s="7"/>
      <c r="E618" s="7"/>
      <c r="F618" s="7"/>
      <c r="G618" s="7"/>
      <c r="H618" s="7"/>
      <c r="K618" s="40" t="s">
        <v>76</v>
      </c>
      <c r="L618" s="40"/>
      <c r="M618" s="1"/>
    </row>
    <row r="619" spans="1:21" ht="15.75" customHeight="1" thickBot="1" x14ac:dyDescent="0.3">
      <c r="A619" s="151" t="s">
        <v>329</v>
      </c>
      <c r="B619" s="249" t="s">
        <v>330</v>
      </c>
      <c r="C619" s="248"/>
      <c r="D619" s="248"/>
      <c r="E619" s="248"/>
      <c r="F619" s="248"/>
      <c r="G619" s="248"/>
      <c r="H619" s="248"/>
      <c r="K619" s="40" t="s">
        <v>151</v>
      </c>
      <c r="L619" s="40"/>
      <c r="M619" s="1"/>
      <c r="T619"/>
      <c r="U619"/>
    </row>
    <row r="620" spans="1:21" s="6" customFormat="1" ht="15" x14ac:dyDescent="0.25">
      <c r="A620" s="129" t="s">
        <v>88</v>
      </c>
      <c r="B620" s="7" t="s">
        <v>96</v>
      </c>
      <c r="C620" s="7"/>
      <c r="D620" s="7"/>
      <c r="E620" s="7"/>
      <c r="F620" s="7"/>
      <c r="G620" s="7"/>
      <c r="H620" s="7"/>
      <c r="I620" s="39"/>
      <c r="J620" s="2"/>
      <c r="K620" s="40" t="s">
        <v>76</v>
      </c>
      <c r="L620" s="40"/>
      <c r="M620" s="1"/>
      <c r="N620" s="2"/>
      <c r="O620" s="2"/>
      <c r="P620" s="2"/>
      <c r="Q620" s="2"/>
      <c r="R620" s="2"/>
      <c r="S620" s="2"/>
      <c r="T620" s="2"/>
      <c r="U620" s="2"/>
    </row>
    <row r="621" spans="1:21" s="6" customFormat="1" ht="29.25" customHeight="1" x14ac:dyDescent="0.25">
      <c r="A621" s="129"/>
      <c r="B621" s="25" t="str">
        <f>CONCATENATE($O$2&amp;": "&amp;VLOOKUP($B620,$N$3:$U$27,2,0))</f>
        <v>Font: Arial</v>
      </c>
      <c r="C621" s="25" t="str">
        <f>CONCATENATE($P$2&amp;": "&amp;VLOOKUP($B620,$N$3:$U$27,3,0))</f>
        <v>T-face: Normal</v>
      </c>
      <c r="D621" s="25" t="str">
        <f>CONCATENATE($Q$2&amp;": "&amp;VLOOKUP($B620,$N$3:$U$27,4,0))</f>
        <v>Font size: 11</v>
      </c>
      <c r="E621" s="25" t="str">
        <f>CONCATENATE($R$2&amp;": "&amp;VLOOKUP($B620,$N$3:$U$27,5,0))</f>
        <v>Row height: Dependant</v>
      </c>
      <c r="F621" s="25" t="str">
        <f>CONCATENATE($S$2&amp;": "&amp;VLOOKUP($B620,$N$3:$U$27,6,0))</f>
        <v>Text col: Black</v>
      </c>
      <c r="G621" s="25" t="str">
        <f>CONCATENATE($T$2&amp;": "&amp;VLOOKUP($B620,$N$3:$U$27,7,0))</f>
        <v>BG col: Light grey</v>
      </c>
      <c r="H621" s="25" t="str">
        <f>CONCATENATE($U$2&amp;": "&amp;VLOOKUP($B620,$N$3:$U$27,8,0))</f>
        <v>Just: Right</v>
      </c>
      <c r="I621" s="39"/>
      <c r="K621" s="40" t="s">
        <v>76</v>
      </c>
      <c r="L621" s="40"/>
      <c r="M621" s="1"/>
      <c r="N621" s="2"/>
      <c r="O621" s="2"/>
      <c r="P621" s="2"/>
      <c r="Q621" s="2"/>
      <c r="R621" s="2"/>
      <c r="S621" s="2"/>
      <c r="T621" s="2"/>
      <c r="U621" s="2"/>
    </row>
    <row r="622" spans="1:21" ht="15" x14ac:dyDescent="0.25">
      <c r="A622" s="129" t="s">
        <v>100</v>
      </c>
      <c r="B622" s="7" t="s">
        <v>331</v>
      </c>
      <c r="C622" s="7"/>
      <c r="D622" s="7"/>
      <c r="E622" s="7"/>
      <c r="F622" s="7"/>
      <c r="G622" s="7"/>
      <c r="H622" s="7"/>
      <c r="K622" s="40" t="s">
        <v>151</v>
      </c>
      <c r="L622" s="40"/>
      <c r="M622" s="1"/>
      <c r="N622" s="6"/>
    </row>
    <row r="623" spans="1:21" ht="15" x14ac:dyDescent="0.25">
      <c r="A623" s="129" t="s">
        <v>102</v>
      </c>
      <c r="B623" s="7"/>
      <c r="C623" s="7"/>
      <c r="D623" s="7"/>
      <c r="E623" s="7"/>
      <c r="F623" s="7"/>
      <c r="G623" s="7"/>
      <c r="H623" s="7"/>
      <c r="K623" s="40" t="s">
        <v>76</v>
      </c>
      <c r="L623" s="40"/>
      <c r="M623" s="1"/>
      <c r="N623" s="6"/>
      <c r="T623" s="6"/>
      <c r="U623" s="6"/>
    </row>
    <row r="624" spans="1:21" ht="15" x14ac:dyDescent="0.25">
      <c r="A624" s="130" t="s">
        <v>104</v>
      </c>
      <c r="B624" s="7" t="s">
        <v>280</v>
      </c>
      <c r="C624" s="7"/>
      <c r="D624" s="7"/>
      <c r="E624" s="7"/>
      <c r="F624" s="7"/>
      <c r="G624" s="7"/>
      <c r="H624" s="7"/>
      <c r="K624" s="40" t="s">
        <v>76</v>
      </c>
      <c r="L624" s="40"/>
      <c r="M624" s="1"/>
      <c r="N624" s="6"/>
      <c r="O624" s="6"/>
      <c r="P624" s="6"/>
      <c r="Q624" s="6"/>
      <c r="R624" s="6"/>
      <c r="S624" s="6"/>
      <c r="T624" s="6"/>
      <c r="U624" s="6"/>
    </row>
    <row r="625" spans="1:21" ht="15" x14ac:dyDescent="0.25">
      <c r="A625" s="130" t="s">
        <v>88</v>
      </c>
      <c r="B625" s="252" t="s">
        <v>281</v>
      </c>
      <c r="C625" s="252"/>
      <c r="D625" s="252"/>
      <c r="E625" s="252"/>
      <c r="F625" s="252"/>
      <c r="G625" s="252"/>
      <c r="H625" s="7"/>
      <c r="K625" s="40" t="s">
        <v>151</v>
      </c>
      <c r="L625" s="40"/>
      <c r="M625" s="1"/>
      <c r="O625" s="6"/>
      <c r="P625" s="6"/>
      <c r="Q625" s="6"/>
      <c r="R625" s="6"/>
      <c r="S625" s="6"/>
      <c r="T625" s="6"/>
      <c r="U625" s="6"/>
    </row>
    <row r="626" spans="1:21" ht="15.75" customHeight="1" x14ac:dyDescent="0.25">
      <c r="A626" s="130" t="s">
        <v>110</v>
      </c>
      <c r="B626" s="24">
        <f>$B$486</f>
        <v>0</v>
      </c>
      <c r="C626" s="7"/>
      <c r="D626" s="7"/>
      <c r="E626" s="7"/>
      <c r="F626" s="7"/>
      <c r="G626" s="7"/>
      <c r="H626" s="7"/>
      <c r="K626" s="40" t="s">
        <v>76</v>
      </c>
      <c r="L626" s="40"/>
      <c r="M626" s="1"/>
      <c r="O626" s="6"/>
      <c r="P626" s="6"/>
      <c r="Q626" s="6"/>
      <c r="R626" s="6"/>
      <c r="S626" s="6"/>
    </row>
    <row r="627" spans="1:21" ht="15.75" customHeight="1" x14ac:dyDescent="0.25">
      <c r="A627" s="130" t="s">
        <v>177</v>
      </c>
      <c r="B627" s="24">
        <f>$B$487</f>
        <v>10000000</v>
      </c>
      <c r="C627" s="7"/>
      <c r="D627" s="7"/>
      <c r="E627" s="7"/>
      <c r="F627" s="7"/>
      <c r="G627" s="7"/>
      <c r="H627" s="7"/>
      <c r="K627" s="40" t="s">
        <v>76</v>
      </c>
      <c r="L627" s="40"/>
      <c r="M627" s="1"/>
    </row>
    <row r="628" spans="1:21" ht="15.75" customHeight="1" x14ac:dyDescent="0.25">
      <c r="A628" s="130" t="s">
        <v>141</v>
      </c>
      <c r="B628" s="271" t="s">
        <v>332</v>
      </c>
      <c r="C628" s="271"/>
      <c r="D628" s="271"/>
      <c r="E628" s="271"/>
      <c r="F628" s="271"/>
      <c r="G628" s="271"/>
      <c r="H628" s="7"/>
      <c r="K628" s="40" t="s">
        <v>76</v>
      </c>
      <c r="L628" s="40"/>
      <c r="M628" s="1"/>
    </row>
    <row r="629" spans="1:21" customFormat="1" ht="15" x14ac:dyDescent="0.25">
      <c r="A629" s="130" t="s">
        <v>143</v>
      </c>
      <c r="B629" s="7" t="s">
        <v>76</v>
      </c>
      <c r="C629" s="7"/>
      <c r="D629" s="7"/>
      <c r="E629" s="7"/>
      <c r="F629" s="7"/>
      <c r="G629" s="7"/>
      <c r="H629" s="7"/>
      <c r="I629" s="38"/>
      <c r="J629" s="2"/>
      <c r="K629" s="40" t="s">
        <v>76</v>
      </c>
      <c r="L629" s="40"/>
      <c r="M629" s="1"/>
      <c r="N629" s="2"/>
      <c r="O629" s="2"/>
      <c r="P629" s="2"/>
      <c r="Q629" s="2"/>
      <c r="R629" s="2"/>
      <c r="S629" s="2"/>
      <c r="T629" s="2"/>
      <c r="U629" s="2"/>
    </row>
    <row r="630" spans="1:21" ht="15.75" customHeight="1" x14ac:dyDescent="0.25">
      <c r="A630" s="128" t="s">
        <v>145</v>
      </c>
      <c r="B630" s="7" t="str">
        <f>IF(B620=$N$4,"Yes","No")</f>
        <v>No</v>
      </c>
      <c r="C630" s="7"/>
      <c r="D630" s="7"/>
      <c r="E630" s="7"/>
      <c r="F630" s="7"/>
      <c r="G630" s="7"/>
      <c r="H630" s="23"/>
      <c r="J630" s="28"/>
      <c r="K630" s="40" t="s">
        <v>76</v>
      </c>
      <c r="L630" s="40"/>
      <c r="M630" s="1"/>
    </row>
    <row r="631" spans="1:21" ht="15.75" customHeight="1" x14ac:dyDescent="0.25">
      <c r="A631" s="129" t="s">
        <v>121</v>
      </c>
      <c r="B631" s="252" t="s">
        <v>283</v>
      </c>
      <c r="C631" s="252"/>
      <c r="D631" s="252"/>
      <c r="E631" s="252"/>
      <c r="F631" s="252"/>
      <c r="G631" s="252"/>
      <c r="H631" s="7"/>
      <c r="K631" s="40" t="s">
        <v>76</v>
      </c>
      <c r="L631" s="40"/>
      <c r="M631" s="1"/>
    </row>
    <row r="632" spans="1:21" ht="15.75" customHeight="1" thickBot="1" x14ac:dyDescent="0.25">
      <c r="A632" s="148"/>
      <c r="B632" s="7"/>
      <c r="C632" s="7"/>
      <c r="D632" s="7"/>
      <c r="E632" s="7"/>
      <c r="F632" s="7"/>
      <c r="G632" s="7"/>
      <c r="H632" s="7"/>
      <c r="K632" s="40" t="s">
        <v>76</v>
      </c>
      <c r="L632" s="40"/>
      <c r="M632" s="1"/>
      <c r="N632" s="29"/>
    </row>
    <row r="633" spans="1:21" ht="15.75" customHeight="1" thickBot="1" x14ac:dyDescent="0.3">
      <c r="A633" s="126" t="s">
        <v>333</v>
      </c>
      <c r="B633" s="249" t="s">
        <v>334</v>
      </c>
      <c r="C633" s="248"/>
      <c r="D633" s="248"/>
      <c r="E633" s="248"/>
      <c r="F633" s="248"/>
      <c r="G633" s="248"/>
      <c r="H633" s="248"/>
      <c r="K633" s="40" t="s">
        <v>151</v>
      </c>
      <c r="L633" s="40"/>
      <c r="M633" s="1"/>
      <c r="T633"/>
      <c r="U633"/>
    </row>
    <row r="634" spans="1:21" ht="15" x14ac:dyDescent="0.25">
      <c r="A634" s="149" t="s">
        <v>88</v>
      </c>
      <c r="B634" s="7" t="s">
        <v>134</v>
      </c>
      <c r="C634" s="7"/>
      <c r="D634" s="7"/>
      <c r="E634" s="7"/>
      <c r="F634" s="7"/>
      <c r="G634" s="7"/>
      <c r="H634" s="7"/>
      <c r="K634" s="40" t="s">
        <v>76</v>
      </c>
      <c r="L634" s="40"/>
      <c r="M634" s="1"/>
      <c r="O634" s="29"/>
      <c r="P634" s="29"/>
      <c r="Q634" s="29"/>
      <c r="R634" s="29"/>
      <c r="S634" s="29"/>
    </row>
    <row r="635" spans="1:21" s="6" customFormat="1" ht="29.25" customHeight="1" x14ac:dyDescent="0.25">
      <c r="A635" s="134"/>
      <c r="B635" s="25" t="str">
        <f>CONCATENATE($O$2&amp;": "&amp;VLOOKUP($B634,$N$3:$U$27,2,0))</f>
        <v>Font: Arial</v>
      </c>
      <c r="C635" s="25" t="str">
        <f>CONCATENATE($P$2&amp;": "&amp;VLOOKUP($B634,$N$3:$U$27,3,0))</f>
        <v>T-face: Bold</v>
      </c>
      <c r="D635" s="25" t="str">
        <f>CONCATENATE($Q$2&amp;": "&amp;VLOOKUP($B634,$N$3:$U$27,4,0))</f>
        <v>Font size: 11</v>
      </c>
      <c r="E635" s="25" t="str">
        <f>CONCATENATE($R$2&amp;": "&amp;VLOOKUP($B634,$N$3:$U$27,5,0))</f>
        <v>Row height: 30</v>
      </c>
      <c r="F635" s="25" t="str">
        <f>CONCATENATE($S$2&amp;": "&amp;VLOOKUP($B634,$N$3:$U$27,6,0))</f>
        <v>Text col: Blue</v>
      </c>
      <c r="G635" s="25" t="str">
        <f>CONCATENATE($T$2&amp;": "&amp;VLOOKUP($B634,$N$3:$U$27,7,0))</f>
        <v>BG col: White</v>
      </c>
      <c r="H635" s="25" t="str">
        <f>CONCATENATE($U$2&amp;": "&amp;VLOOKUP($B634,$N$3:$U$27,8,0))</f>
        <v>Just: Left</v>
      </c>
      <c r="I635" s="39"/>
      <c r="K635" s="40" t="s">
        <v>76</v>
      </c>
      <c r="L635" s="40"/>
      <c r="M635" s="1"/>
      <c r="N635" s="2"/>
      <c r="O635" s="2"/>
      <c r="P635" s="2"/>
      <c r="Q635" s="2"/>
      <c r="R635" s="2"/>
      <c r="S635" s="2"/>
      <c r="T635" s="2"/>
      <c r="U635" s="2"/>
    </row>
    <row r="636" spans="1:21" ht="15" x14ac:dyDescent="0.25">
      <c r="A636" s="129" t="s">
        <v>319</v>
      </c>
      <c r="B636" s="51" t="s">
        <v>335</v>
      </c>
      <c r="C636" s="51"/>
      <c r="D636" s="51"/>
      <c r="E636" s="51"/>
      <c r="F636" s="51"/>
      <c r="G636" s="51"/>
      <c r="H636" s="7"/>
      <c r="K636" s="40" t="s">
        <v>151</v>
      </c>
      <c r="L636" s="40"/>
      <c r="M636" s="1"/>
    </row>
    <row r="637" spans="1:21" ht="15" x14ac:dyDescent="0.25">
      <c r="A637" s="129" t="s">
        <v>102</v>
      </c>
      <c r="B637" s="7"/>
      <c r="C637" s="7"/>
      <c r="D637" s="7"/>
      <c r="E637" s="7"/>
      <c r="F637" s="7"/>
      <c r="G637" s="7"/>
      <c r="H637" s="7"/>
      <c r="K637" s="40" t="s">
        <v>76</v>
      </c>
      <c r="L637" s="40"/>
      <c r="M637" s="1"/>
    </row>
    <row r="638" spans="1:21" ht="15" x14ac:dyDescent="0.25">
      <c r="A638" s="130" t="s">
        <v>104</v>
      </c>
      <c r="B638" s="7" t="s">
        <v>185</v>
      </c>
      <c r="C638" s="7"/>
      <c r="D638" s="7"/>
      <c r="E638" s="7"/>
      <c r="F638" s="7"/>
      <c r="G638" s="7"/>
      <c r="H638" s="7"/>
      <c r="K638" s="40" t="s">
        <v>76</v>
      </c>
      <c r="L638" s="40"/>
      <c r="M638" s="1"/>
      <c r="N638" s="6"/>
    </row>
    <row r="639" spans="1:21" ht="15" x14ac:dyDescent="0.25">
      <c r="A639" s="130" t="s">
        <v>88</v>
      </c>
      <c r="B639" s="252" t="s">
        <v>164</v>
      </c>
      <c r="C639" s="252"/>
      <c r="D639" s="252"/>
      <c r="E639" s="252"/>
      <c r="F639" s="252"/>
      <c r="G639" s="252"/>
      <c r="H639" s="7"/>
      <c r="K639" s="40" t="s">
        <v>151</v>
      </c>
      <c r="L639" s="40"/>
      <c r="M639" s="1"/>
      <c r="T639" s="6"/>
      <c r="U639" s="6"/>
    </row>
    <row r="640" spans="1:21" ht="15.75" customHeight="1" x14ac:dyDescent="0.25">
      <c r="A640" s="130" t="s">
        <v>110</v>
      </c>
      <c r="B640" s="7" t="s">
        <v>76</v>
      </c>
      <c r="C640" s="7"/>
      <c r="D640" s="7"/>
      <c r="E640" s="7"/>
      <c r="F640" s="7"/>
      <c r="G640" s="7"/>
      <c r="H640" s="7"/>
      <c r="K640" s="40" t="s">
        <v>76</v>
      </c>
      <c r="L640" s="40"/>
      <c r="M640" s="1"/>
      <c r="O640" s="6"/>
      <c r="P640" s="6"/>
      <c r="Q640" s="6"/>
      <c r="R640" s="6"/>
      <c r="S640" s="6"/>
    </row>
    <row r="641" spans="1:21" ht="15.75" customHeight="1" x14ac:dyDescent="0.25">
      <c r="A641" s="130" t="s">
        <v>177</v>
      </c>
      <c r="B641" s="7" t="s">
        <v>76</v>
      </c>
      <c r="C641" s="7"/>
      <c r="D641" s="7"/>
      <c r="E641" s="7"/>
      <c r="F641" s="7"/>
      <c r="G641" s="7"/>
      <c r="H641" s="7"/>
      <c r="K641" s="40" t="s">
        <v>76</v>
      </c>
      <c r="L641" s="40"/>
      <c r="M641" s="1"/>
    </row>
    <row r="642" spans="1:21" ht="15.75" customHeight="1" x14ac:dyDescent="0.25">
      <c r="A642" s="130" t="s">
        <v>141</v>
      </c>
      <c r="B642" s="7" t="s">
        <v>76</v>
      </c>
      <c r="C642" s="7"/>
      <c r="D642" s="7"/>
      <c r="E642" s="7"/>
      <c r="F642" s="7"/>
      <c r="G642" s="7"/>
      <c r="H642" s="7"/>
      <c r="K642" s="40" t="s">
        <v>76</v>
      </c>
      <c r="L642" s="40"/>
      <c r="M642" s="1"/>
    </row>
    <row r="643" spans="1:21" customFormat="1" ht="15" x14ac:dyDescent="0.25">
      <c r="A643" s="130" t="s">
        <v>143</v>
      </c>
      <c r="B643" s="7" t="s">
        <v>76</v>
      </c>
      <c r="C643" s="7"/>
      <c r="D643" s="7"/>
      <c r="E643" s="7"/>
      <c r="F643" s="7"/>
      <c r="G643" s="7"/>
      <c r="H643" s="7"/>
      <c r="I643" s="38"/>
      <c r="J643" s="2"/>
      <c r="K643" s="40" t="s">
        <v>151</v>
      </c>
      <c r="L643" s="40"/>
      <c r="M643" s="1"/>
      <c r="N643" s="2"/>
      <c r="O643" s="2"/>
      <c r="P643" s="2"/>
      <c r="Q643" s="2"/>
      <c r="R643" s="2"/>
      <c r="S643" s="2"/>
      <c r="T643" s="2"/>
      <c r="U643" s="2"/>
    </row>
    <row r="644" spans="1:21" ht="15" customHeight="1" x14ac:dyDescent="0.25">
      <c r="A644" s="128" t="s">
        <v>145</v>
      </c>
      <c r="B644" s="7" t="str">
        <f>IF(B634=$N$4,"Yes","No")</f>
        <v>No</v>
      </c>
      <c r="C644" s="7"/>
      <c r="D644" s="7"/>
      <c r="E644" s="7"/>
      <c r="F644" s="7"/>
      <c r="G644" s="7"/>
      <c r="H644" s="23"/>
      <c r="J644" s="28"/>
      <c r="K644" s="40" t="s">
        <v>76</v>
      </c>
      <c r="L644" s="40"/>
      <c r="M644" s="1"/>
    </row>
    <row r="645" spans="1:21" ht="15.75" customHeight="1" x14ac:dyDescent="0.25">
      <c r="A645" s="129" t="s">
        <v>121</v>
      </c>
      <c r="B645" s="252" t="s">
        <v>178</v>
      </c>
      <c r="C645" s="252"/>
      <c r="D645" s="252"/>
      <c r="E645" s="252"/>
      <c r="F645" s="252"/>
      <c r="G645" s="252"/>
      <c r="H645" s="7"/>
      <c r="K645" s="40" t="s">
        <v>76</v>
      </c>
      <c r="L645" s="40"/>
      <c r="M645" s="1"/>
    </row>
    <row r="646" spans="1:21" ht="15" thickBot="1" x14ac:dyDescent="0.25">
      <c r="A646" s="148"/>
      <c r="B646" s="7"/>
      <c r="C646" s="7"/>
      <c r="D646" s="7"/>
      <c r="E646" s="7"/>
      <c r="F646" s="7"/>
      <c r="G646" s="7"/>
      <c r="H646" s="7"/>
      <c r="K646" s="40" t="s">
        <v>76</v>
      </c>
      <c r="L646" s="40"/>
      <c r="M646" s="1"/>
    </row>
    <row r="647" spans="1:21" ht="15.75" customHeight="1" thickBot="1" x14ac:dyDescent="0.3">
      <c r="A647" s="126" t="s">
        <v>336</v>
      </c>
      <c r="B647" s="249" t="s">
        <v>337</v>
      </c>
      <c r="C647" s="248"/>
      <c r="D647" s="248"/>
      <c r="E647" s="248"/>
      <c r="F647" s="248"/>
      <c r="G647" s="248"/>
      <c r="H647" s="248"/>
      <c r="K647" s="40" t="s">
        <v>151</v>
      </c>
      <c r="L647" s="40"/>
      <c r="M647" s="1"/>
      <c r="T647"/>
      <c r="U647"/>
    </row>
    <row r="648" spans="1:21" ht="15" x14ac:dyDescent="0.25">
      <c r="A648" s="149" t="s">
        <v>88</v>
      </c>
      <c r="B648" s="152" t="s">
        <v>90</v>
      </c>
      <c r="C648" s="7"/>
      <c r="D648" s="7"/>
      <c r="E648" s="7"/>
      <c r="F648" s="7"/>
      <c r="G648" s="7"/>
      <c r="H648" s="7"/>
      <c r="K648" s="40" t="s">
        <v>76</v>
      </c>
      <c r="L648" s="40"/>
      <c r="M648" s="1"/>
    </row>
    <row r="649" spans="1:21" s="6" customFormat="1" ht="29.25" customHeight="1" x14ac:dyDescent="0.25">
      <c r="A649" s="134"/>
      <c r="B649" s="25" t="str">
        <f>CONCATENATE($O$2&amp;": "&amp;VLOOKUP($B648,$N$3:$U$27,2,0))</f>
        <v>Font: Arial</v>
      </c>
      <c r="C649" s="25" t="str">
        <f>CONCATENATE($P$2&amp;": "&amp;VLOOKUP($B648,$N$3:$U$27,3,0))</f>
        <v>T-face: Dependant</v>
      </c>
      <c r="D649" s="25" t="str">
        <f>CONCATENATE($Q$2&amp;": "&amp;VLOOKUP($B648,$N$3:$U$27,4,0))</f>
        <v>Font size: 11</v>
      </c>
      <c r="E649" s="25" t="str">
        <f>CONCATENATE($R$2&amp;": "&amp;VLOOKUP($B648,$N$3:$U$27,5,0))</f>
        <v>Row height: Dependant</v>
      </c>
      <c r="F649" s="25" t="str">
        <f>CONCATENATE($S$2&amp;": "&amp;VLOOKUP($B648,$N$3:$U$27,6,0))</f>
        <v>Text col: Black</v>
      </c>
      <c r="G649" s="25" t="str">
        <f>CONCATENATE($T$2&amp;": "&amp;VLOOKUP($B648,$N$3:$U$27,7,0))</f>
        <v>BG col: White</v>
      </c>
      <c r="H649" s="25" t="str">
        <f>CONCATENATE($U$2&amp;": "&amp;VLOOKUP($B648,$N$3:$U$27,8,0))</f>
        <v>Just: Left</v>
      </c>
      <c r="I649" s="39"/>
      <c r="J649" s="2"/>
      <c r="K649" s="40" t="s">
        <v>76</v>
      </c>
      <c r="L649" s="40"/>
      <c r="M649" s="1"/>
      <c r="N649" s="2"/>
      <c r="O649" s="2"/>
      <c r="P649" s="2"/>
      <c r="Q649" s="2"/>
      <c r="R649" s="2"/>
      <c r="S649" s="2"/>
      <c r="T649" s="2"/>
      <c r="U649" s="2"/>
    </row>
    <row r="650" spans="1:21" ht="15" x14ac:dyDescent="0.25">
      <c r="A650" s="134" t="s">
        <v>319</v>
      </c>
      <c r="B650" s="51" t="str">
        <f>CONCATENATE($O$2&amp;":"&amp;VLOOKUP(B648,$N$3:$U$27,2,0))</f>
        <v>Font:Arial</v>
      </c>
      <c r="C650" s="51" t="str">
        <f>CONCATENATE($P$2&amp;":"&amp;VLOOKUP(B648,$N$3:$U$27,3,0))</f>
        <v>T-face:Dependant</v>
      </c>
      <c r="D650" s="51" t="str">
        <f>CONCATENATE($Q$2&amp;":"&amp;VLOOKUP(B648,$N$3:$U$27,4,0))</f>
        <v>Font size:11</v>
      </c>
      <c r="E650" s="51" t="str">
        <f>CONCATENATE($R$2&amp;":"&amp;VLOOKUP(B648,$N$3:$U$27,5,0))</f>
        <v>Row height:Dependant</v>
      </c>
      <c r="F650" s="51" t="str">
        <f>CONCATENATE($S$2&amp;":"&amp;VLOOKUP(B648,$N$3:$U$27,6,0))</f>
        <v>Text col:Black</v>
      </c>
      <c r="G650" s="51" t="str">
        <f>CONCATENATE($T$2&amp;":"&amp;VLOOKUP(B648,$N$3:$U$27,7,0))</f>
        <v>BG col:White</v>
      </c>
      <c r="H650" s="51" t="str">
        <f>CONCATENATE($U$2&amp;":"&amp;VLOOKUP(B648,$N$3:$U$27,8,0))</f>
        <v>Just:Left</v>
      </c>
      <c r="K650" s="40" t="s">
        <v>151</v>
      </c>
      <c r="L650" s="40"/>
      <c r="M650" s="1"/>
    </row>
    <row r="651" spans="1:21" ht="15" x14ac:dyDescent="0.25">
      <c r="A651" s="129" t="s">
        <v>102</v>
      </c>
      <c r="B651" s="7"/>
      <c r="C651" s="7"/>
      <c r="D651" s="7"/>
      <c r="E651" s="7"/>
      <c r="F651" s="7"/>
      <c r="G651" s="7"/>
      <c r="H651" s="7"/>
      <c r="K651" s="40" t="s">
        <v>76</v>
      </c>
      <c r="L651" s="40"/>
      <c r="M651" s="1"/>
      <c r="N651" s="6"/>
    </row>
    <row r="652" spans="1:21" ht="15" x14ac:dyDescent="0.25">
      <c r="A652" s="130" t="s">
        <v>104</v>
      </c>
      <c r="B652" s="7" t="s">
        <v>185</v>
      </c>
      <c r="C652" s="7"/>
      <c r="D652" s="7"/>
      <c r="E652" s="7"/>
      <c r="F652" s="7"/>
      <c r="G652" s="7"/>
      <c r="H652" s="7"/>
      <c r="K652" s="40" t="s">
        <v>76</v>
      </c>
      <c r="L652" s="40"/>
      <c r="M652" s="1"/>
      <c r="T652" s="6"/>
      <c r="U652" s="6"/>
    </row>
    <row r="653" spans="1:21" ht="15" x14ac:dyDescent="0.25">
      <c r="A653" s="130" t="s">
        <v>88</v>
      </c>
      <c r="B653" s="252" t="s">
        <v>338</v>
      </c>
      <c r="C653" s="252"/>
      <c r="D653" s="252"/>
      <c r="E653" s="252"/>
      <c r="F653" s="252"/>
      <c r="G653" s="252"/>
      <c r="H653" s="7"/>
      <c r="K653" s="40" t="s">
        <v>151</v>
      </c>
      <c r="L653" s="40"/>
      <c r="M653" s="1"/>
      <c r="O653" s="6"/>
      <c r="P653" s="6"/>
      <c r="Q653" s="6"/>
      <c r="R653" s="6"/>
      <c r="S653" s="6"/>
    </row>
    <row r="654" spans="1:21" ht="15.75" customHeight="1" x14ac:dyDescent="0.25">
      <c r="A654" s="130" t="s">
        <v>110</v>
      </c>
      <c r="B654" s="7" t="s">
        <v>76</v>
      </c>
      <c r="C654" s="7"/>
      <c r="D654" s="7"/>
      <c r="E654" s="7"/>
      <c r="F654" s="7"/>
      <c r="G654" s="7"/>
      <c r="H654" s="7"/>
      <c r="K654" s="40" t="s">
        <v>76</v>
      </c>
      <c r="L654" s="40"/>
      <c r="M654" s="1"/>
    </row>
    <row r="655" spans="1:21" ht="15.75" customHeight="1" x14ac:dyDescent="0.25">
      <c r="A655" s="130" t="s">
        <v>177</v>
      </c>
      <c r="B655" s="7" t="s">
        <v>76</v>
      </c>
      <c r="C655" s="7"/>
      <c r="D655" s="7"/>
      <c r="E655" s="7"/>
      <c r="F655" s="7"/>
      <c r="G655" s="7"/>
      <c r="H655" s="7"/>
      <c r="K655" s="40" t="s">
        <v>76</v>
      </c>
      <c r="L655" s="40"/>
      <c r="M655" s="1"/>
    </row>
    <row r="656" spans="1:21" ht="15.75" customHeight="1" x14ac:dyDescent="0.25">
      <c r="A656" s="130" t="s">
        <v>141</v>
      </c>
      <c r="B656" s="7" t="s">
        <v>76</v>
      </c>
      <c r="C656" s="7"/>
      <c r="D656" s="7"/>
      <c r="E656" s="7"/>
      <c r="F656" s="7"/>
      <c r="G656" s="7"/>
      <c r="H656" s="7"/>
      <c r="K656" s="40" t="s">
        <v>76</v>
      </c>
      <c r="L656" s="40"/>
      <c r="M656" s="1"/>
    </row>
    <row r="657" spans="1:21" customFormat="1" ht="15" x14ac:dyDescent="0.25">
      <c r="A657" s="130" t="s">
        <v>143</v>
      </c>
      <c r="B657" s="31">
        <f>SUM('ESS - adjustment'!B29:B34)</f>
        <v>0</v>
      </c>
      <c r="C657" s="31"/>
      <c r="D657" s="31"/>
      <c r="E657" s="31"/>
      <c r="F657" s="31"/>
      <c r="G657" s="31"/>
      <c r="H657" s="7"/>
      <c r="I657" s="38"/>
      <c r="J657" s="2"/>
      <c r="K657" s="40" t="s">
        <v>76</v>
      </c>
      <c r="L657" s="40"/>
      <c r="M657" s="1"/>
      <c r="N657" s="2"/>
      <c r="O657" s="2"/>
      <c r="P657" s="2"/>
      <c r="Q657" s="2"/>
      <c r="R657" s="2"/>
      <c r="S657" s="2"/>
      <c r="T657" s="2"/>
      <c r="U657" s="2"/>
    </row>
    <row r="658" spans="1:21" ht="15.75" customHeight="1" x14ac:dyDescent="0.25">
      <c r="A658" s="128" t="s">
        <v>145</v>
      </c>
      <c r="B658" s="7" t="str">
        <f>IF(B648=$N$4,"Yes","No")</f>
        <v>Yes</v>
      </c>
      <c r="C658" s="7"/>
      <c r="D658" s="7"/>
      <c r="E658" s="7"/>
      <c r="F658" s="7"/>
      <c r="G658" s="7"/>
      <c r="H658" s="23"/>
      <c r="J658" s="28"/>
      <c r="K658" s="40" t="s">
        <v>76</v>
      </c>
      <c r="L658" s="40"/>
      <c r="M658" s="1"/>
    </row>
    <row r="659" spans="1:21" ht="15.75" customHeight="1" x14ac:dyDescent="0.25">
      <c r="A659" s="129" t="s">
        <v>121</v>
      </c>
      <c r="B659" s="252" t="s">
        <v>339</v>
      </c>
      <c r="C659" s="252"/>
      <c r="D659" s="252"/>
      <c r="E659" s="252"/>
      <c r="F659" s="252"/>
      <c r="G659" s="252"/>
      <c r="H659" s="7"/>
      <c r="K659" s="40" t="s">
        <v>76</v>
      </c>
      <c r="L659" s="40"/>
      <c r="M659" s="1"/>
    </row>
    <row r="660" spans="1:21" ht="15.75" customHeight="1" thickBot="1" x14ac:dyDescent="0.25">
      <c r="A660" s="133"/>
      <c r="B660" s="7"/>
      <c r="C660" s="7"/>
      <c r="D660" s="7"/>
      <c r="E660" s="7"/>
      <c r="F660" s="7"/>
      <c r="G660" s="7"/>
      <c r="H660" s="7"/>
      <c r="K660" s="40" t="s">
        <v>76</v>
      </c>
      <c r="L660" s="40"/>
      <c r="M660" s="1"/>
    </row>
    <row r="661" spans="1:21" ht="15.75" customHeight="1" thickBot="1" x14ac:dyDescent="0.3">
      <c r="A661" s="157" t="s">
        <v>340</v>
      </c>
      <c r="B661" s="248" t="s">
        <v>341</v>
      </c>
      <c r="C661" s="248"/>
      <c r="D661" s="248"/>
      <c r="E661" s="248"/>
      <c r="F661" s="248"/>
      <c r="G661" s="248"/>
      <c r="H661" s="248"/>
      <c r="K661" s="40" t="s">
        <v>151</v>
      </c>
      <c r="L661" s="40"/>
      <c r="M661" s="1"/>
      <c r="N661" s="29"/>
      <c r="T661"/>
      <c r="U661"/>
    </row>
    <row r="662" spans="1:21" ht="15" x14ac:dyDescent="0.25">
      <c r="A662" s="149" t="s">
        <v>88</v>
      </c>
      <c r="B662" s="152" t="s">
        <v>131</v>
      </c>
      <c r="C662" s="7"/>
      <c r="D662" s="7"/>
      <c r="E662" s="7"/>
      <c r="F662" s="7"/>
      <c r="G662" s="7"/>
      <c r="H662" s="7"/>
      <c r="K662" s="40" t="s">
        <v>76</v>
      </c>
      <c r="L662" s="40"/>
      <c r="M662" s="1"/>
      <c r="T662"/>
      <c r="U662"/>
    </row>
    <row r="663" spans="1:21" s="6" customFormat="1" ht="29.25" customHeight="1" x14ac:dyDescent="0.25">
      <c r="A663" s="134"/>
      <c r="B663" s="25" t="str">
        <f>CONCATENATE($O$2&amp;": "&amp;VLOOKUP($B662,$N$3:$U$27,2,0))</f>
        <v>Font: Arial</v>
      </c>
      <c r="C663" s="25" t="str">
        <f>CONCATENATE($P$2&amp;": "&amp;VLOOKUP($B662,$N$3:$U$27,3,0))</f>
        <v>T-face: Bold</v>
      </c>
      <c r="D663" s="25" t="str">
        <f>CONCATENATE($Q$2&amp;": "&amp;VLOOKUP($B662,$N$3:$U$27,4,0))</f>
        <v>Font size: 16</v>
      </c>
      <c r="E663" s="25" t="str">
        <f>CONCATENATE($R$2&amp;": "&amp;VLOOKUP($B662,$N$3:$U$27,5,0))</f>
        <v>Row height: 40</v>
      </c>
      <c r="F663" s="25" t="str">
        <f>CONCATENATE($S$2&amp;": "&amp;VLOOKUP($B662,$N$3:$U$27,6,0))</f>
        <v>Text col: Blue</v>
      </c>
      <c r="G663" s="25" t="str">
        <f>CONCATENATE($T$2&amp;": "&amp;VLOOKUP($B662,$N$3:$U$27,7,0))</f>
        <v>BG col: White</v>
      </c>
      <c r="H663" s="25" t="str">
        <f>CONCATENATE($U$2&amp;": "&amp;VLOOKUP($B662,$N$3:$U$27,8,0))</f>
        <v>Just: Left</v>
      </c>
      <c r="I663" s="39"/>
      <c r="J663" s="2"/>
      <c r="K663" s="40" t="s">
        <v>76</v>
      </c>
      <c r="L663" s="40"/>
      <c r="M663" s="1"/>
      <c r="N663" s="2"/>
      <c r="O663" s="29"/>
      <c r="P663" s="29"/>
      <c r="Q663" s="29"/>
      <c r="R663" s="29"/>
      <c r="S663" s="29"/>
      <c r="T663" s="2"/>
      <c r="U663" s="2"/>
    </row>
    <row r="664" spans="1:21" ht="15" x14ac:dyDescent="0.25">
      <c r="A664" s="134" t="s">
        <v>100</v>
      </c>
      <c r="B664" s="31" t="str">
        <f>IF(B686="• You have completed all required fields.", "Information entry guidance", "Information entry guidance – see here for help")</f>
        <v>Information entry guidance – see here for help</v>
      </c>
      <c r="C664" s="31"/>
      <c r="D664" s="31"/>
      <c r="E664" s="31"/>
      <c r="F664" s="31"/>
      <c r="G664" s="31"/>
      <c r="H664" s="7"/>
      <c r="K664" s="40" t="s">
        <v>151</v>
      </c>
      <c r="L664" s="40"/>
      <c r="M664" s="1"/>
    </row>
    <row r="665" spans="1:21" ht="15" x14ac:dyDescent="0.25">
      <c r="A665" s="129" t="s">
        <v>102</v>
      </c>
      <c r="B665" s="7"/>
      <c r="C665" s="7"/>
      <c r="D665" s="7"/>
      <c r="E665" s="7"/>
      <c r="F665" s="7"/>
      <c r="G665" s="7"/>
      <c r="H665" s="7"/>
      <c r="K665" s="40" t="s">
        <v>76</v>
      </c>
      <c r="L665" s="40"/>
      <c r="M665" s="1"/>
    </row>
    <row r="666" spans="1:21" ht="15" x14ac:dyDescent="0.25">
      <c r="A666" s="130" t="s">
        <v>104</v>
      </c>
      <c r="B666" s="7" t="s">
        <v>185</v>
      </c>
      <c r="C666" s="7"/>
      <c r="D666" s="7"/>
      <c r="E666" s="7"/>
      <c r="F666" s="7"/>
      <c r="G666" s="7"/>
      <c r="H666" s="7"/>
      <c r="K666" s="40" t="s">
        <v>76</v>
      </c>
      <c r="L666" s="40"/>
      <c r="M666" s="1"/>
    </row>
    <row r="667" spans="1:21" ht="15" x14ac:dyDescent="0.25">
      <c r="A667" s="130" t="s">
        <v>88</v>
      </c>
      <c r="B667" s="252" t="s">
        <v>164</v>
      </c>
      <c r="C667" s="252"/>
      <c r="D667" s="252"/>
      <c r="E667" s="252"/>
      <c r="F667" s="252"/>
      <c r="G667" s="252"/>
      <c r="H667" s="7"/>
      <c r="K667" s="40" t="s">
        <v>76</v>
      </c>
      <c r="L667" s="40"/>
      <c r="M667" s="1"/>
    </row>
    <row r="668" spans="1:21" ht="15.75" customHeight="1" x14ac:dyDescent="0.25">
      <c r="A668" s="130" t="s">
        <v>110</v>
      </c>
      <c r="B668" s="7" t="s">
        <v>76</v>
      </c>
      <c r="C668" s="7"/>
      <c r="D668" s="7"/>
      <c r="E668" s="7"/>
      <c r="F668" s="7"/>
      <c r="G668" s="7"/>
      <c r="H668" s="7"/>
      <c r="K668" s="40" t="s">
        <v>76</v>
      </c>
      <c r="L668" s="40"/>
      <c r="M668" s="1"/>
    </row>
    <row r="669" spans="1:21" ht="15.75" customHeight="1" x14ac:dyDescent="0.25">
      <c r="A669" s="130" t="s">
        <v>177</v>
      </c>
      <c r="B669" s="7" t="s">
        <v>76</v>
      </c>
      <c r="C669" s="7"/>
      <c r="D669" s="7"/>
      <c r="E669" s="7"/>
      <c r="F669" s="7"/>
      <c r="G669" s="7"/>
      <c r="H669" s="7"/>
      <c r="K669" s="40" t="s">
        <v>76</v>
      </c>
      <c r="L669" s="40"/>
      <c r="M669" s="1"/>
    </row>
    <row r="670" spans="1:21" ht="15.75" customHeight="1" x14ac:dyDescent="0.25">
      <c r="A670" s="130" t="s">
        <v>141</v>
      </c>
      <c r="B670" s="7" t="s">
        <v>76</v>
      </c>
      <c r="C670" s="7"/>
      <c r="D670" s="7"/>
      <c r="E670" s="7"/>
      <c r="F670" s="7"/>
      <c r="G670" s="7"/>
      <c r="H670" s="7"/>
      <c r="K670" s="40" t="s">
        <v>76</v>
      </c>
      <c r="L670" s="40"/>
      <c r="M670" s="1"/>
    </row>
    <row r="671" spans="1:21" customFormat="1" ht="15" x14ac:dyDescent="0.25">
      <c r="A671" s="130" t="s">
        <v>143</v>
      </c>
      <c r="B671" s="7" t="s">
        <v>76</v>
      </c>
      <c r="C671" s="7"/>
      <c r="D671" s="7"/>
      <c r="E671" s="7"/>
      <c r="F671" s="7"/>
      <c r="G671" s="7"/>
      <c r="H671" s="7"/>
      <c r="I671" s="38"/>
      <c r="J671" s="2"/>
      <c r="K671" s="40" t="s">
        <v>76</v>
      </c>
      <c r="L671" s="40"/>
      <c r="M671" s="1"/>
      <c r="N671" s="2"/>
      <c r="O671" s="2"/>
      <c r="P671" s="2"/>
      <c r="Q671" s="2"/>
      <c r="R671" s="2"/>
      <c r="S671" s="2"/>
      <c r="T671" s="2"/>
      <c r="U671" s="2"/>
    </row>
    <row r="672" spans="1:21" ht="15" customHeight="1" x14ac:dyDescent="0.25">
      <c r="A672" s="128" t="s">
        <v>145</v>
      </c>
      <c r="B672" s="7" t="str">
        <f>IF(B662=$N$4,"Yes","No")</f>
        <v>No</v>
      </c>
      <c r="C672" s="7"/>
      <c r="D672" s="7"/>
      <c r="E672" s="7"/>
      <c r="F672" s="7"/>
      <c r="G672" s="7"/>
      <c r="H672" s="23"/>
      <c r="J672" s="28"/>
      <c r="K672" s="40" t="s">
        <v>76</v>
      </c>
      <c r="L672" s="40"/>
      <c r="M672" s="1"/>
    </row>
    <row r="673" spans="1:21" ht="15.75" customHeight="1" x14ac:dyDescent="0.25">
      <c r="A673" s="129" t="s">
        <v>121</v>
      </c>
      <c r="B673" s="252" t="s">
        <v>178</v>
      </c>
      <c r="C673" s="252"/>
      <c r="D673" s="252"/>
      <c r="E673" s="252"/>
      <c r="F673" s="252"/>
      <c r="G673" s="252"/>
      <c r="H673" s="7"/>
      <c r="K673" s="40" t="s">
        <v>76</v>
      </c>
      <c r="L673" s="40"/>
      <c r="M673" s="1"/>
    </row>
    <row r="674" spans="1:21" ht="15" thickBot="1" x14ac:dyDescent="0.25">
      <c r="A674" s="148"/>
      <c r="B674" s="7"/>
      <c r="C674" s="7"/>
      <c r="D674" s="7"/>
      <c r="E674" s="7"/>
      <c r="F674" s="7"/>
      <c r="G674" s="7"/>
      <c r="H674" s="7"/>
      <c r="K674" s="40" t="s">
        <v>76</v>
      </c>
      <c r="L674" s="40"/>
      <c r="M674" s="1"/>
    </row>
    <row r="675" spans="1:21" ht="15.75" customHeight="1" thickBot="1" x14ac:dyDescent="0.3">
      <c r="A675" s="151" t="s">
        <v>342</v>
      </c>
      <c r="B675" s="249" t="s">
        <v>343</v>
      </c>
      <c r="C675" s="248"/>
      <c r="D675" s="248"/>
      <c r="E675" s="248"/>
      <c r="F675" s="248"/>
      <c r="G675" s="248"/>
      <c r="H675" s="248"/>
      <c r="K675" s="40" t="s">
        <v>151</v>
      </c>
      <c r="L675" s="40"/>
      <c r="M675" s="1"/>
      <c r="N675" s="29"/>
    </row>
    <row r="676" spans="1:21" s="6" customFormat="1" ht="15" x14ac:dyDescent="0.25">
      <c r="A676" s="129" t="s">
        <v>88</v>
      </c>
      <c r="B676" s="7" t="s">
        <v>123</v>
      </c>
      <c r="C676" s="7"/>
      <c r="D676" s="7"/>
      <c r="E676" s="7"/>
      <c r="F676" s="7"/>
      <c r="G676" s="7"/>
      <c r="H676" s="7"/>
      <c r="I676" s="39"/>
      <c r="J676" s="2"/>
      <c r="K676" s="40" t="s">
        <v>76</v>
      </c>
      <c r="L676" s="40"/>
      <c r="M676" s="1"/>
      <c r="N676" s="2"/>
      <c r="O676" s="2"/>
      <c r="P676" s="2"/>
      <c r="Q676" s="2"/>
      <c r="R676" s="2"/>
      <c r="S676" s="2"/>
      <c r="T676"/>
      <c r="U676"/>
    </row>
    <row r="677" spans="1:21" s="6" customFormat="1" ht="29.25" customHeight="1" x14ac:dyDescent="0.25">
      <c r="A677" s="134"/>
      <c r="B677" s="25" t="str">
        <f>CONCATENATE($O$2&amp;": "&amp;VLOOKUP($B676,$N$3:$U$27,2,0))</f>
        <v>Font: Arial</v>
      </c>
      <c r="C677" s="25" t="str">
        <f>CONCATENATE($P$2&amp;": "&amp;VLOOKUP($B676,$N$3:$U$27,3,0))</f>
        <v>T-face: Normal</v>
      </c>
      <c r="D677" s="25" t="str">
        <f>CONCATENATE($Q$2&amp;": "&amp;VLOOKUP($B676,$N$3:$U$27,4,0))</f>
        <v>Font size: 11</v>
      </c>
      <c r="E677" s="25" t="str">
        <f>CONCATENATE($R$2&amp;": "&amp;VLOOKUP($B676,$N$3:$U$27,5,0))</f>
        <v>Row height: 49.5</v>
      </c>
      <c r="F677" s="25" t="str">
        <f>CONCATENATE($S$2&amp;": "&amp;VLOOKUP($B676,$N$3:$U$27,6,0))</f>
        <v>Text col: Black</v>
      </c>
      <c r="G677" s="25" t="str">
        <f>CONCATENATE($T$2&amp;": "&amp;VLOOKUP($B676,$N$3:$U$27,7,0))</f>
        <v>BG col: White</v>
      </c>
      <c r="H677" s="25" t="str">
        <f>CONCATENATE($U$2&amp;": "&amp;VLOOKUP($B676,$N$3:$U$27,8,0))</f>
        <v>Just: Left</v>
      </c>
      <c r="I677" s="39"/>
      <c r="K677" s="40" t="s">
        <v>76</v>
      </c>
      <c r="L677" s="40"/>
      <c r="M677" s="1"/>
      <c r="N677" s="2"/>
      <c r="O677" s="29"/>
      <c r="P677" s="29"/>
      <c r="Q677" s="29"/>
      <c r="R677" s="29"/>
      <c r="S677" s="29"/>
      <c r="T677" s="2"/>
      <c r="U677" s="2"/>
    </row>
    <row r="678" spans="1:21" ht="15" x14ac:dyDescent="0.25">
      <c r="A678" s="129" t="s">
        <v>100</v>
      </c>
      <c r="B678" s="7" t="s">
        <v>344</v>
      </c>
      <c r="C678" s="7"/>
      <c r="D678" s="7"/>
      <c r="E678" s="7"/>
      <c r="F678" s="7"/>
      <c r="G678" s="7"/>
      <c r="H678" s="7"/>
      <c r="K678" s="40" t="s">
        <v>151</v>
      </c>
      <c r="L678" s="40"/>
      <c r="M678" s="1"/>
    </row>
    <row r="679" spans="1:21" ht="15" x14ac:dyDescent="0.25">
      <c r="A679" s="129" t="s">
        <v>102</v>
      </c>
      <c r="B679" s="7"/>
      <c r="C679" s="7"/>
      <c r="D679" s="7"/>
      <c r="E679" s="7"/>
      <c r="F679" s="7"/>
      <c r="G679" s="7"/>
      <c r="H679" s="7"/>
      <c r="K679" s="40" t="s">
        <v>76</v>
      </c>
      <c r="L679" s="40"/>
      <c r="M679" s="1"/>
    </row>
    <row r="680" spans="1:21" ht="15" x14ac:dyDescent="0.25">
      <c r="A680" s="130" t="s">
        <v>104</v>
      </c>
      <c r="B680" s="7" t="s">
        <v>345</v>
      </c>
      <c r="C680" s="7"/>
      <c r="D680" s="7"/>
      <c r="E680" s="7"/>
      <c r="F680" s="7"/>
      <c r="G680" s="7"/>
      <c r="H680" s="7"/>
      <c r="K680" s="40" t="s">
        <v>76</v>
      </c>
      <c r="L680" s="40"/>
      <c r="M680" s="1"/>
    </row>
    <row r="681" spans="1:21" ht="15" x14ac:dyDescent="0.25">
      <c r="A681" s="130" t="s">
        <v>88</v>
      </c>
      <c r="B681" s="252" t="s">
        <v>346</v>
      </c>
      <c r="C681" s="252"/>
      <c r="D681" s="252"/>
      <c r="E681" s="252"/>
      <c r="F681" s="252"/>
      <c r="G681" s="252"/>
      <c r="H681" s="7"/>
      <c r="K681" s="40" t="s">
        <v>76</v>
      </c>
      <c r="L681" s="40"/>
      <c r="M681" s="1"/>
      <c r="N681" s="6"/>
      <c r="T681" s="6"/>
      <c r="U681" s="6"/>
    </row>
    <row r="682" spans="1:21" x14ac:dyDescent="0.2">
      <c r="A682" s="131" t="s">
        <v>347</v>
      </c>
      <c r="B682" s="252" t="s">
        <v>348</v>
      </c>
      <c r="C682" s="252"/>
      <c r="D682" s="252"/>
      <c r="E682" s="252"/>
      <c r="F682" s="252"/>
      <c r="G682" s="252"/>
      <c r="H682" s="7"/>
      <c r="K682" s="40" t="s">
        <v>151</v>
      </c>
      <c r="L682" s="40"/>
      <c r="M682" s="1"/>
      <c r="T682" s="6"/>
      <c r="U682" s="6"/>
    </row>
    <row r="683" spans="1:21" ht="28.5" x14ac:dyDescent="0.2">
      <c r="A683" s="132" t="s">
        <v>349</v>
      </c>
      <c r="B683" s="252" t="s">
        <v>350</v>
      </c>
      <c r="C683" s="252"/>
      <c r="D683" s="252"/>
      <c r="E683" s="252"/>
      <c r="F683" s="252"/>
      <c r="G683" s="252"/>
      <c r="H683" s="7"/>
      <c r="K683" s="40" t="s">
        <v>151</v>
      </c>
      <c r="L683" s="40"/>
      <c r="M683" s="1"/>
      <c r="O683" s="6"/>
      <c r="P683" s="6"/>
      <c r="Q683" s="6"/>
      <c r="R683" s="6"/>
      <c r="S683" s="6"/>
    </row>
    <row r="684" spans="1:21" x14ac:dyDescent="0.2">
      <c r="A684" s="132" t="s">
        <v>351</v>
      </c>
      <c r="B684" s="252" t="s">
        <v>352</v>
      </c>
      <c r="C684" s="252"/>
      <c r="D684" s="252"/>
      <c r="E684" s="252"/>
      <c r="F684" s="252"/>
      <c r="G684" s="252"/>
      <c r="H684" s="7"/>
      <c r="K684" s="40" t="s">
        <v>151</v>
      </c>
      <c r="L684" s="40"/>
      <c r="M684" s="1"/>
    </row>
    <row r="685" spans="1:21" ht="21" customHeight="1" x14ac:dyDescent="0.2">
      <c r="A685" s="132" t="s">
        <v>353</v>
      </c>
      <c r="B685" s="272" t="str">
        <f>CONCATENATE("You haven't completed Step 2 – Taxable income for "&amp;B738&amp;"")</f>
        <v>You haven't completed Step 2 – Taxable income for - Select -</v>
      </c>
      <c r="C685" s="252"/>
      <c r="D685" s="252"/>
      <c r="E685" s="252"/>
      <c r="F685" s="252"/>
      <c r="G685" s="252"/>
      <c r="H685" s="7"/>
      <c r="K685" s="40"/>
      <c r="L685" s="40"/>
      <c r="M685" s="1"/>
    </row>
    <row r="686" spans="1:21" customFormat="1" ht="15" x14ac:dyDescent="0.25">
      <c r="A686" s="128" t="s">
        <v>354</v>
      </c>
      <c r="B686" s="255" t="str">
        <f>IF(OR('ESS - adjustment'!B25="- Select -",'ESS - adjustment'!B25=""),B683,IF(OR('ESS - adjustment'!B27=0,'ESS - adjustment'!B27=""),B684,IF(OR('ESS - adjustment'!B29=0,'ESS - adjustment'!B29=""),$B$685,B682)))</f>
        <v>You haven't selected income year from the drop-down</v>
      </c>
      <c r="C686" s="255"/>
      <c r="D686" s="255"/>
      <c r="E686" s="255"/>
      <c r="F686" s="255"/>
      <c r="G686" s="255"/>
      <c r="H686" s="7"/>
      <c r="I686" s="38"/>
      <c r="J686" s="2"/>
      <c r="K686" s="40" t="s">
        <v>151</v>
      </c>
      <c r="L686" s="40"/>
      <c r="M686" s="1"/>
      <c r="N686" s="2"/>
      <c r="O686" s="2"/>
      <c r="P686" s="2"/>
      <c r="Q686" s="2"/>
      <c r="R686" s="2"/>
      <c r="S686" s="2"/>
      <c r="T686" s="2"/>
      <c r="U686" s="2"/>
    </row>
    <row r="687" spans="1:21" ht="28.5" x14ac:dyDescent="0.2">
      <c r="A687" s="131" t="s">
        <v>355</v>
      </c>
      <c r="B687" s="61" t="str">
        <f>IF(OR(B686=B683,B686=B684,B686=B685),"Not complete","Not applicable")</f>
        <v>Not complete</v>
      </c>
      <c r="C687" s="61"/>
      <c r="D687" s="61"/>
      <c r="E687" s="61"/>
      <c r="F687" s="61"/>
      <c r="G687" s="61"/>
      <c r="H687" s="7"/>
      <c r="J687" s="28"/>
      <c r="K687" s="40" t="s">
        <v>151</v>
      </c>
      <c r="L687" s="40"/>
      <c r="M687" s="1"/>
    </row>
    <row r="688" spans="1:21" ht="15" x14ac:dyDescent="0.25">
      <c r="A688" s="130" t="s">
        <v>110</v>
      </c>
      <c r="B688" s="7" t="s">
        <v>76</v>
      </c>
      <c r="C688" s="7"/>
      <c r="D688" s="7"/>
      <c r="E688" s="7"/>
      <c r="F688" s="7"/>
      <c r="G688" s="7"/>
      <c r="H688" s="7"/>
      <c r="K688" s="40" t="s">
        <v>76</v>
      </c>
      <c r="L688" s="40"/>
      <c r="M688" s="1"/>
    </row>
    <row r="689" spans="1:21" ht="15" x14ac:dyDescent="0.25">
      <c r="A689" s="130" t="s">
        <v>177</v>
      </c>
      <c r="B689" s="7" t="s">
        <v>76</v>
      </c>
      <c r="C689" s="7"/>
      <c r="D689" s="7"/>
      <c r="E689" s="7"/>
      <c r="F689" s="7"/>
      <c r="G689" s="7"/>
      <c r="H689" s="7"/>
      <c r="K689" s="40" t="s">
        <v>76</v>
      </c>
      <c r="L689" s="40"/>
      <c r="M689" s="1"/>
    </row>
    <row r="690" spans="1:21" ht="15" x14ac:dyDescent="0.25">
      <c r="A690" s="130" t="s">
        <v>141</v>
      </c>
      <c r="B690" s="7" t="s">
        <v>76</v>
      </c>
      <c r="C690" s="7"/>
      <c r="D690" s="7"/>
      <c r="E690" s="7"/>
      <c r="F690" s="7"/>
      <c r="G690" s="7"/>
      <c r="H690" s="7"/>
      <c r="K690" s="40" t="s">
        <v>76</v>
      </c>
      <c r="L690" s="40"/>
      <c r="M690" s="1"/>
    </row>
    <row r="691" spans="1:21" s="6" customFormat="1" ht="15" x14ac:dyDescent="0.25">
      <c r="A691" s="130" t="s">
        <v>143</v>
      </c>
      <c r="B691" s="7" t="s">
        <v>356</v>
      </c>
      <c r="C691" s="7"/>
      <c r="D691" s="7"/>
      <c r="E691" s="7"/>
      <c r="F691" s="7"/>
      <c r="G691" s="7"/>
      <c r="H691" s="7"/>
      <c r="I691" s="39"/>
      <c r="J691" s="2"/>
      <c r="K691" s="40" t="s">
        <v>76</v>
      </c>
      <c r="L691" s="40"/>
      <c r="M691" s="1"/>
      <c r="N691" s="29"/>
      <c r="O691" s="2"/>
      <c r="P691" s="2"/>
      <c r="Q691" s="2"/>
      <c r="R691" s="2"/>
      <c r="S691" s="2"/>
      <c r="T691" s="2"/>
      <c r="U691" s="2"/>
    </row>
    <row r="692" spans="1:21" s="6" customFormat="1" ht="29.25" customHeight="1" x14ac:dyDescent="0.25">
      <c r="A692" s="128" t="s">
        <v>145</v>
      </c>
      <c r="B692" s="7" t="str">
        <f>IF(B676=$N$4,"Yes","No")</f>
        <v>No</v>
      </c>
      <c r="C692" s="7"/>
      <c r="D692" s="7"/>
      <c r="E692" s="7"/>
      <c r="F692" s="7"/>
      <c r="G692" s="7"/>
      <c r="H692" s="23"/>
      <c r="I692" s="39"/>
      <c r="K692" s="40" t="s">
        <v>76</v>
      </c>
      <c r="L692" s="40"/>
      <c r="M692" s="1"/>
      <c r="N692" s="2"/>
      <c r="O692" s="2"/>
      <c r="P692" s="2"/>
      <c r="Q692" s="2"/>
      <c r="R692" s="2"/>
      <c r="S692" s="2"/>
      <c r="T692"/>
      <c r="U692"/>
    </row>
    <row r="693" spans="1:21" ht="220.5" customHeight="1" x14ac:dyDescent="0.25">
      <c r="A693" s="129" t="s">
        <v>121</v>
      </c>
      <c r="B693" s="252" t="s">
        <v>357</v>
      </c>
      <c r="C693" s="252"/>
      <c r="D693" s="252"/>
      <c r="E693" s="252"/>
      <c r="F693" s="252"/>
      <c r="G693" s="252"/>
      <c r="H693" s="7"/>
      <c r="J693" s="6"/>
      <c r="K693" s="40" t="s">
        <v>151</v>
      </c>
      <c r="L693" s="40"/>
      <c r="M693" s="1"/>
      <c r="O693" s="29"/>
      <c r="P693" s="29"/>
      <c r="Q693" s="29"/>
      <c r="R693" s="29"/>
      <c r="S693" s="29"/>
    </row>
    <row r="694" spans="1:21" ht="15" thickBot="1" x14ac:dyDescent="0.25">
      <c r="A694" s="133"/>
      <c r="B694" s="7"/>
      <c r="C694" s="7"/>
      <c r="D694" s="7"/>
      <c r="E694" s="7"/>
      <c r="F694" s="7"/>
      <c r="G694" s="7"/>
      <c r="H694" s="7"/>
      <c r="K694" s="40" t="s">
        <v>76</v>
      </c>
      <c r="L694" s="40"/>
      <c r="M694" s="1"/>
    </row>
    <row r="695" spans="1:21" ht="15.75" customHeight="1" thickBot="1" x14ac:dyDescent="0.3">
      <c r="A695" s="151" t="s">
        <v>358</v>
      </c>
      <c r="B695" s="249" t="s">
        <v>359</v>
      </c>
      <c r="C695" s="248"/>
      <c r="D695" s="248"/>
      <c r="E695" s="248"/>
      <c r="F695" s="248"/>
      <c r="G695" s="248"/>
      <c r="H695" s="248"/>
      <c r="K695" s="40" t="s">
        <v>151</v>
      </c>
      <c r="L695" s="40"/>
      <c r="M695" s="1"/>
    </row>
    <row r="696" spans="1:21" ht="15" x14ac:dyDescent="0.25">
      <c r="A696" s="129" t="s">
        <v>88</v>
      </c>
      <c r="B696" s="7" t="s">
        <v>131</v>
      </c>
      <c r="C696" s="7"/>
      <c r="D696" s="7"/>
      <c r="E696" s="7"/>
      <c r="F696" s="7"/>
      <c r="G696" s="7"/>
      <c r="H696" s="7"/>
      <c r="K696" s="40" t="s">
        <v>76</v>
      </c>
      <c r="L696" s="40"/>
      <c r="M696" s="1"/>
      <c r="N696" s="6"/>
    </row>
    <row r="697" spans="1:21" ht="15" x14ac:dyDescent="0.25">
      <c r="A697" s="134"/>
      <c r="B697" s="25" t="str">
        <f>CONCATENATE($O$2&amp;": "&amp;VLOOKUP($B696,$N$3:$U$27,2,0))</f>
        <v>Font: Arial</v>
      </c>
      <c r="C697" s="25" t="str">
        <f>CONCATENATE($P$2&amp;": "&amp;VLOOKUP($B696,$N$3:$U$27,3,0))</f>
        <v>T-face: Bold</v>
      </c>
      <c r="D697" s="25" t="str">
        <f>CONCATENATE($Q$2&amp;": "&amp;VLOOKUP($B696,$N$3:$U$27,4,0))</f>
        <v>Font size: 16</v>
      </c>
      <c r="E697" s="25" t="str">
        <f>CONCATENATE($R$2&amp;": "&amp;VLOOKUP($B696,$N$3:$U$27,5,0))</f>
        <v>Row height: 40</v>
      </c>
      <c r="F697" s="25" t="str">
        <f>CONCATENATE($S$2&amp;": "&amp;VLOOKUP($B696,$N$3:$U$27,6,0))</f>
        <v>Text col: Blue</v>
      </c>
      <c r="G697" s="25" t="str">
        <f>CONCATENATE($T$2&amp;": "&amp;VLOOKUP($B696,$N$3:$U$27,7,0))</f>
        <v>BG col: White</v>
      </c>
      <c r="H697" s="25" t="str">
        <f>CONCATENATE($U$2&amp;": "&amp;VLOOKUP($B696,$N$3:$U$27,8,0))</f>
        <v>Just: Left</v>
      </c>
      <c r="K697" s="40" t="s">
        <v>76</v>
      </c>
      <c r="L697" s="40"/>
      <c r="M697" s="1"/>
      <c r="T697" s="6"/>
      <c r="U697" s="6"/>
    </row>
    <row r="698" spans="1:21" ht="15" x14ac:dyDescent="0.25">
      <c r="A698" s="129" t="s">
        <v>100</v>
      </c>
      <c r="B698" s="7" t="s">
        <v>57</v>
      </c>
      <c r="C698" s="7"/>
      <c r="D698" s="7"/>
      <c r="E698" s="7"/>
      <c r="F698" s="7"/>
      <c r="G698" s="7"/>
      <c r="H698" s="7"/>
      <c r="K698" s="40" t="s">
        <v>76</v>
      </c>
      <c r="L698" s="40"/>
      <c r="M698" s="1"/>
      <c r="O698" s="6"/>
      <c r="P698" s="6"/>
      <c r="Q698" s="6"/>
      <c r="R698" s="6"/>
      <c r="S698" s="6"/>
    </row>
    <row r="699" spans="1:21" ht="15" x14ac:dyDescent="0.25">
      <c r="A699" s="129" t="s">
        <v>102</v>
      </c>
      <c r="B699" s="7"/>
      <c r="C699" s="7"/>
      <c r="D699" s="7"/>
      <c r="E699" s="7"/>
      <c r="F699" s="7"/>
      <c r="G699" s="7"/>
      <c r="H699" s="7"/>
      <c r="K699" s="40" t="s">
        <v>76</v>
      </c>
      <c r="L699" s="40"/>
      <c r="M699" s="1"/>
    </row>
    <row r="700" spans="1:21" ht="15" x14ac:dyDescent="0.25">
      <c r="A700" s="130" t="s">
        <v>104</v>
      </c>
      <c r="B700" s="7" t="s">
        <v>185</v>
      </c>
      <c r="C700" s="7"/>
      <c r="D700" s="7"/>
      <c r="E700" s="7"/>
      <c r="F700" s="7"/>
      <c r="G700" s="7"/>
      <c r="H700" s="7"/>
      <c r="K700" s="40" t="s">
        <v>76</v>
      </c>
      <c r="L700" s="40"/>
      <c r="M700" s="1"/>
    </row>
    <row r="701" spans="1:21" customFormat="1" ht="15" x14ac:dyDescent="0.25">
      <c r="A701" s="130" t="s">
        <v>88</v>
      </c>
      <c r="B701" s="252" t="s">
        <v>164</v>
      </c>
      <c r="C701" s="252"/>
      <c r="D701" s="252"/>
      <c r="E701" s="252"/>
      <c r="F701" s="252"/>
      <c r="G701" s="252"/>
      <c r="H701" s="7"/>
      <c r="I701" s="38"/>
      <c r="J701" s="2"/>
      <c r="K701" s="40" t="s">
        <v>76</v>
      </c>
      <c r="L701" s="40"/>
      <c r="M701" s="1"/>
      <c r="N701" s="2"/>
      <c r="O701" s="2"/>
      <c r="P701" s="2"/>
      <c r="Q701" s="2"/>
      <c r="R701" s="2"/>
      <c r="S701" s="2"/>
      <c r="T701" s="2"/>
      <c r="U701" s="2"/>
    </row>
    <row r="702" spans="1:21" ht="15" customHeight="1" x14ac:dyDescent="0.25">
      <c r="A702" s="130" t="s">
        <v>110</v>
      </c>
      <c r="B702" s="7" t="s">
        <v>76</v>
      </c>
      <c r="C702" s="7"/>
      <c r="D702" s="7"/>
      <c r="E702" s="7"/>
      <c r="F702" s="7"/>
      <c r="G702" s="7"/>
      <c r="H702" s="7"/>
      <c r="J702" s="28"/>
      <c r="K702" s="40" t="s">
        <v>76</v>
      </c>
      <c r="L702" s="40"/>
      <c r="M702" s="1"/>
    </row>
    <row r="703" spans="1:21" ht="15" x14ac:dyDescent="0.25">
      <c r="A703" s="130" t="s">
        <v>177</v>
      </c>
      <c r="B703" s="7" t="s">
        <v>76</v>
      </c>
      <c r="C703" s="7"/>
      <c r="D703" s="7"/>
      <c r="E703" s="7"/>
      <c r="F703" s="7"/>
      <c r="G703" s="7"/>
      <c r="H703" s="7"/>
      <c r="K703" s="40" t="s">
        <v>76</v>
      </c>
      <c r="L703" s="40"/>
      <c r="M703" s="1"/>
    </row>
    <row r="704" spans="1:21" ht="15" x14ac:dyDescent="0.25">
      <c r="A704" s="130" t="s">
        <v>141</v>
      </c>
      <c r="B704" s="7" t="s">
        <v>76</v>
      </c>
      <c r="C704" s="7"/>
      <c r="D704" s="7"/>
      <c r="E704" s="7"/>
      <c r="F704" s="7"/>
      <c r="G704" s="7"/>
      <c r="H704" s="7"/>
      <c r="K704" s="40" t="s">
        <v>76</v>
      </c>
      <c r="L704" s="40"/>
      <c r="M704" s="1"/>
    </row>
    <row r="705" spans="1:21" ht="15" x14ac:dyDescent="0.25">
      <c r="A705" s="130" t="s">
        <v>143</v>
      </c>
      <c r="B705" s="7" t="s">
        <v>76</v>
      </c>
      <c r="C705" s="7"/>
      <c r="D705" s="7"/>
      <c r="E705" s="7"/>
      <c r="F705" s="7"/>
      <c r="G705" s="7"/>
      <c r="H705" s="7"/>
      <c r="K705" s="40" t="s">
        <v>76</v>
      </c>
      <c r="L705" s="40"/>
      <c r="M705" s="1"/>
    </row>
    <row r="706" spans="1:21" s="6" customFormat="1" ht="30" x14ac:dyDescent="0.25">
      <c r="A706" s="128" t="s">
        <v>145</v>
      </c>
      <c r="B706" s="7" t="str">
        <f>IF(B696=$N$4,"Yes","No")</f>
        <v>No</v>
      </c>
      <c r="C706" s="7"/>
      <c r="D706" s="7"/>
      <c r="E706" s="7"/>
      <c r="F706" s="7"/>
      <c r="G706" s="7"/>
      <c r="H706" s="23"/>
      <c r="I706" s="39"/>
      <c r="J706" s="2"/>
      <c r="K706" s="40" t="s">
        <v>76</v>
      </c>
      <c r="L706" s="40"/>
      <c r="M706" s="1"/>
      <c r="N706" s="29"/>
      <c r="O706" s="2"/>
      <c r="P706" s="2"/>
      <c r="Q706" s="2"/>
      <c r="R706" s="2"/>
      <c r="S706" s="2"/>
      <c r="T706"/>
      <c r="U706"/>
    </row>
    <row r="707" spans="1:21" s="6" customFormat="1" ht="29.25" customHeight="1" x14ac:dyDescent="0.25">
      <c r="A707" s="129" t="s">
        <v>121</v>
      </c>
      <c r="B707" s="252" t="s">
        <v>178</v>
      </c>
      <c r="C707" s="252"/>
      <c r="D707" s="252"/>
      <c r="E707" s="252"/>
      <c r="F707" s="252"/>
      <c r="G707" s="252"/>
      <c r="H707" s="7"/>
      <c r="I707" s="39"/>
      <c r="J707" s="2"/>
      <c r="K707" s="40" t="s">
        <v>76</v>
      </c>
      <c r="L707" s="40"/>
      <c r="M707" s="1"/>
      <c r="N707" s="2"/>
      <c r="O707" s="2"/>
      <c r="P707" s="2"/>
      <c r="Q707" s="2"/>
      <c r="R707" s="2"/>
      <c r="S707" s="2"/>
      <c r="T707"/>
      <c r="U707"/>
    </row>
    <row r="708" spans="1:21" ht="15" thickBot="1" x14ac:dyDescent="0.25">
      <c r="A708" s="148"/>
      <c r="B708" s="7"/>
      <c r="C708" s="7"/>
      <c r="D708" s="7"/>
      <c r="E708" s="7"/>
      <c r="F708" s="7"/>
      <c r="G708" s="7"/>
      <c r="H708" s="7"/>
      <c r="J708" s="6"/>
      <c r="K708" s="40" t="s">
        <v>76</v>
      </c>
      <c r="L708" s="40"/>
      <c r="M708" s="1"/>
      <c r="O708" s="29"/>
      <c r="P708" s="29"/>
      <c r="Q708" s="29"/>
      <c r="R708" s="29"/>
      <c r="S708" s="29"/>
    </row>
    <row r="709" spans="1:21" ht="15.75" customHeight="1" thickBot="1" x14ac:dyDescent="0.3">
      <c r="A709" s="126" t="s">
        <v>360</v>
      </c>
      <c r="B709" s="249" t="s">
        <v>361</v>
      </c>
      <c r="C709" s="248"/>
      <c r="D709" s="248"/>
      <c r="E709" s="248"/>
      <c r="F709" s="248"/>
      <c r="G709" s="248"/>
      <c r="H709" s="248"/>
      <c r="K709" s="40" t="s">
        <v>76</v>
      </c>
      <c r="L709" s="40"/>
      <c r="M709" s="1"/>
    </row>
    <row r="710" spans="1:21" ht="15" x14ac:dyDescent="0.25">
      <c r="A710" s="149" t="s">
        <v>88</v>
      </c>
      <c r="B710" s="7" t="s">
        <v>128</v>
      </c>
      <c r="C710" s="7"/>
      <c r="D710" s="7"/>
      <c r="E710" s="7"/>
      <c r="F710" s="7"/>
      <c r="G710" s="7"/>
      <c r="H710" s="7"/>
      <c r="K710" s="40" t="s">
        <v>76</v>
      </c>
      <c r="L710" s="40"/>
      <c r="M710" s="1"/>
    </row>
    <row r="711" spans="1:21" ht="29.25" x14ac:dyDescent="0.25">
      <c r="A711" s="134"/>
      <c r="B711" s="25" t="str">
        <f>CONCATENATE($O$2&amp;": "&amp;VLOOKUP($B710,$N$3:$U$27,2,0))</f>
        <v>Font: Arial</v>
      </c>
      <c r="C711" s="25" t="str">
        <f>CONCATENATE($P$2&amp;": "&amp;VLOOKUP($B710,$N$3:$U$27,3,0))</f>
        <v>T-face: Normal</v>
      </c>
      <c r="D711" s="25" t="str">
        <f>CONCATENATE($Q$2&amp;": "&amp;VLOOKUP($B710,$N$3:$U$27,4,0))</f>
        <v>Font size: 11</v>
      </c>
      <c r="E711" s="25" t="str">
        <f>CONCATENATE($R$2&amp;": "&amp;VLOOKUP($B710,$N$3:$U$27,5,0))</f>
        <v>Row height: 66</v>
      </c>
      <c r="F711" s="25" t="str">
        <f>CONCATENATE($S$2&amp;": "&amp;VLOOKUP($B710,$N$3:$U$27,6,0))</f>
        <v>Text col: Black</v>
      </c>
      <c r="G711" s="25" t="str">
        <f>CONCATENATE($T$2&amp;": "&amp;VLOOKUP($B710,$N$3:$U$27,7,0))</f>
        <v>BG col: White</v>
      </c>
      <c r="H711" s="25" t="str">
        <f>CONCATENATE($U$2&amp;": "&amp;VLOOKUP($B710,$N$3:$U$27,8,0))</f>
        <v>Just: Left</v>
      </c>
      <c r="K711" s="40" t="s">
        <v>76</v>
      </c>
      <c r="L711" s="40"/>
      <c r="M711" s="1"/>
      <c r="N711" s="6"/>
    </row>
    <row r="712" spans="1:21" ht="15" x14ac:dyDescent="0.25">
      <c r="A712" s="129" t="s">
        <v>100</v>
      </c>
      <c r="B712" s="7" t="s">
        <v>362</v>
      </c>
      <c r="C712" s="7"/>
      <c r="D712" s="7"/>
      <c r="E712" s="7"/>
      <c r="F712" s="7"/>
      <c r="G712" s="7"/>
      <c r="H712" s="7"/>
      <c r="K712" s="40" t="s">
        <v>76</v>
      </c>
      <c r="L712" s="40"/>
      <c r="M712" s="1"/>
      <c r="T712" s="6"/>
      <c r="U712" s="6"/>
    </row>
    <row r="713" spans="1:21" ht="15" x14ac:dyDescent="0.25">
      <c r="A713" s="129" t="s">
        <v>102</v>
      </c>
      <c r="B713" s="7"/>
      <c r="C713" s="7"/>
      <c r="D713" s="7"/>
      <c r="E713" s="7"/>
      <c r="F713" s="7"/>
      <c r="G713" s="7"/>
      <c r="H713" s="7"/>
      <c r="K713" s="40" t="s">
        <v>76</v>
      </c>
      <c r="L713" s="40"/>
      <c r="M713" s="1"/>
      <c r="O713" s="6"/>
      <c r="P713" s="6"/>
      <c r="Q713" s="6"/>
      <c r="R713" s="6"/>
      <c r="S713" s="6"/>
    </row>
    <row r="714" spans="1:21" ht="15" x14ac:dyDescent="0.25">
      <c r="A714" s="130" t="s">
        <v>104</v>
      </c>
      <c r="B714" s="7" t="s">
        <v>363</v>
      </c>
      <c r="C714" s="7"/>
      <c r="D714" s="7"/>
      <c r="E714" s="7"/>
      <c r="F714" s="7"/>
      <c r="G714" s="7"/>
      <c r="H714" s="7"/>
      <c r="K714" s="40" t="s">
        <v>76</v>
      </c>
      <c r="L714" s="40"/>
      <c r="M714" s="1"/>
    </row>
    <row r="715" spans="1:21" ht="15.75" thickBot="1" x14ac:dyDescent="0.3">
      <c r="A715" s="130" t="s">
        <v>88</v>
      </c>
      <c r="B715" s="252" t="s">
        <v>346</v>
      </c>
      <c r="C715" s="252"/>
      <c r="D715" s="252"/>
      <c r="E715" s="252"/>
      <c r="F715" s="252"/>
      <c r="G715" s="252"/>
      <c r="H715" s="7"/>
      <c r="K715" s="40" t="s">
        <v>151</v>
      </c>
      <c r="L715" s="40"/>
      <c r="M715" s="1"/>
    </row>
    <row r="716" spans="1:21" customFormat="1" ht="30" x14ac:dyDescent="0.25">
      <c r="A716" s="131" t="s">
        <v>364</v>
      </c>
      <c r="B716" s="268" t="s">
        <v>365</v>
      </c>
      <c r="C716" s="268"/>
      <c r="D716" s="268"/>
      <c r="E716" s="268"/>
      <c r="F716" s="268"/>
      <c r="G716" s="269"/>
      <c r="H716" s="7"/>
      <c r="I716" s="38"/>
      <c r="J716" s="2"/>
      <c r="K716" s="40" t="s">
        <v>151</v>
      </c>
      <c r="L716" s="40"/>
      <c r="M716" s="1"/>
      <c r="N716" s="2"/>
      <c r="O716" s="2"/>
      <c r="P716" s="2"/>
      <c r="Q716" s="2"/>
      <c r="R716" s="2"/>
      <c r="S716" s="2"/>
      <c r="T716" s="2"/>
      <c r="U716" s="2"/>
    </row>
    <row r="717" spans="1:21" ht="115.5" x14ac:dyDescent="0.2">
      <c r="A717" s="138" t="s">
        <v>366</v>
      </c>
      <c r="B717" s="253" t="str">
        <f>IF(AND('ESS - adjustment'!$B$27&gt;=0,'ESS - adjustment'!B35&gt;$B$736),'Reference module'!$B$718,IF(AND('ESS - adjustment'!$B$27&gt;=0,'ESS - adjustment'!B35&lt;=$B$736,'ESS - adjustment'!B27&lt;=$B$737),'Reference module'!$B$719,IF(AND('ESS - adjustment'!$B$27&gt;0,'ESS - adjustment'!B35&lt;=$B$736,'ESS - adjustment'!B27&gt;$B$737),'Reference module'!$B$720,$B$687)))</f>
        <v>Your - Select - ESS adjustment is $0.
You are entitled to an ESS adjustment equal to the value of your 'Discount from taxed–upfront schemes - eligible for reduction' amount ($0) as your income at Step 2 ($0) was $180,000 or less.</v>
      </c>
      <c r="C717" s="253"/>
      <c r="D717" s="253"/>
      <c r="E717" s="253"/>
      <c r="F717" s="253"/>
      <c r="G717" s="254"/>
      <c r="H717" s="7"/>
      <c r="J717" s="28"/>
      <c r="K717" s="40" t="s">
        <v>151</v>
      </c>
      <c r="L717" s="40"/>
      <c r="M717" s="1"/>
    </row>
    <row r="718" spans="1:21" ht="28.5" x14ac:dyDescent="0.2">
      <c r="A718" s="139" t="str">
        <f>CONCATENATE("2.1 Income more than $"&amp;TEXT($B$736,"#,#")&amp;"")</f>
        <v>2.1 Income more than $180,000</v>
      </c>
      <c r="B718" s="256" t="str">
        <f>CONCATENATE("You are not entitled to an ESS adjustment in "&amp;B738&amp;".
This is because your income at Step 2 is more than $"&amp;TEXT($B$736,"#,#")&amp;".")</f>
        <v>You are not entitled to an ESS adjustment in - Select -.
This is because your income at Step 2 is more than $180,000.</v>
      </c>
      <c r="C718" s="256"/>
      <c r="D718" s="256"/>
      <c r="E718" s="256"/>
      <c r="F718" s="256"/>
      <c r="G718" s="257"/>
      <c r="H718" s="7"/>
      <c r="K718" s="40" t="s">
        <v>151</v>
      </c>
      <c r="L718" s="40"/>
      <c r="M718" s="1"/>
    </row>
    <row r="719" spans="1:21" ht="42.75" x14ac:dyDescent="0.2">
      <c r="A719" s="139" t="str">
        <f>CONCATENATE("2.2 Income &lt;= $"&amp;TEXT($B$736,"#,#")&amp;", amount &lt;= $"&amp;TEXT($B$737,"#,#")&amp;".")</f>
        <v>2.2 Income &lt;= $180,000, amount &lt;= $1,000.</v>
      </c>
      <c r="B719" s="256" t="str">
        <f>CONCATENATE("Your "&amp;B738&amp;" ESS adjustment is $"&amp;TEXT('ESS - adjustment'!B27,"#,#0")&amp;".
You are entitled to an ESS adjustment equal to the value of your 'Discount from taxed–upfront schemes - eligible for reduction' amount ($"&amp;TEXT('ESS - adjustment'!B27,"#,#0")&amp;") as your income at Step 2 ($"&amp;TEXT('ESS - adjustment'!B35,"#,#0")&amp;") was $"&amp;TEXT($B$736,"#,#")&amp;" or less.")</f>
        <v>Your - Select - ESS adjustment is $0.
You are entitled to an ESS adjustment equal to the value of your 'Discount from taxed–upfront schemes - eligible for reduction' amount ($0) as your income at Step 2 ($0) was $180,000 or less.</v>
      </c>
      <c r="C719" s="256"/>
      <c r="D719" s="256"/>
      <c r="E719" s="256"/>
      <c r="F719" s="256"/>
      <c r="G719" s="257"/>
      <c r="H719" s="7"/>
      <c r="K719" s="40" t="s">
        <v>151</v>
      </c>
      <c r="L719" s="40"/>
      <c r="M719" s="1"/>
    </row>
    <row r="720" spans="1:21" ht="92.45" customHeight="1" x14ac:dyDescent="0.2">
      <c r="A720" s="139" t="str">
        <f>CONCATENATE("2.3 Income &lt;= $"&amp;TEXT($B$736,"#,#")&amp;", amount &gt; $"&amp;TEXT($B$737,"#,#")&amp;".")</f>
        <v>2.3 Income &lt;= $180,000, amount &gt; $1,000.</v>
      </c>
      <c r="B720" s="256" t="str">
        <f>CONCATENATE("Your "&amp;B738&amp;" ESS adjustment is $"&amp;TEXT($B$737,"#,#")&amp;".
You are entitled to an ESS adjustment of $"&amp;TEXT($B$737,"#,#")&amp;" as:
• the value of your 'Discount from taxed-upfront schemes eligible for reduction' amount ($"&amp;TEXT('ESS - adjustment'!B27,"#,#0")&amp;") was more than the maximum adjustment of $"&amp;TEXT($B$737,"#,#")&amp;"
  and
• your income at Step 2 ($"&amp;TEXT('ESS - adjustment'!B35,"#,#")&amp;") was $"&amp;TEXT($B$736,"#,#")&amp;" or less")</f>
        <v>Your - Select - ESS adjustment is $1,000.
You are entitled to an ESS adjustment of $1,000 as:
• the value of your 'Discount from taxed-upfront schemes eligible for reduction' amount ($0) was more than the maximum adjustment of $1,000
  and
• your income at Step 2 ($) was $180,000 or less</v>
      </c>
      <c r="C720" s="256"/>
      <c r="D720" s="256"/>
      <c r="E720" s="256"/>
      <c r="F720" s="256"/>
      <c r="G720" s="257"/>
      <c r="H720" s="7"/>
      <c r="K720" s="40" t="s">
        <v>151</v>
      </c>
      <c r="L720" s="40"/>
      <c r="M720" s="1"/>
    </row>
    <row r="721" spans="1:21" s="6" customFormat="1" ht="60.75" thickBot="1" x14ac:dyDescent="0.3">
      <c r="A721" s="128" t="s">
        <v>367</v>
      </c>
      <c r="B721" s="259" t="str">
        <f>IF($B$687="Not complete",$B$716,'Reference module'!$B$717)</f>
        <v>An ESS adjustment can't be calculated – see Information entry guidance above.</v>
      </c>
      <c r="C721" s="259"/>
      <c r="D721" s="259"/>
      <c r="E721" s="259"/>
      <c r="F721" s="259"/>
      <c r="G721" s="260"/>
      <c r="H721" s="7"/>
      <c r="I721" s="39"/>
      <c r="J721" s="2"/>
      <c r="K721" s="40" t="s">
        <v>151</v>
      </c>
      <c r="L721" s="40"/>
      <c r="M721" s="1"/>
      <c r="N721" s="29"/>
      <c r="O721" s="2"/>
      <c r="P721" s="2"/>
      <c r="Q721" s="2"/>
      <c r="R721" s="2"/>
      <c r="S721" s="2"/>
      <c r="T721"/>
      <c r="U721"/>
    </row>
    <row r="722" spans="1:21" s="6" customFormat="1" ht="29.25" customHeight="1" x14ac:dyDescent="0.25">
      <c r="A722" s="130" t="s">
        <v>110</v>
      </c>
      <c r="B722" s="7" t="s">
        <v>76</v>
      </c>
      <c r="C722" s="7"/>
      <c r="D722" s="7"/>
      <c r="E722" s="7"/>
      <c r="F722" s="7"/>
      <c r="G722" s="7"/>
      <c r="H722" s="7"/>
      <c r="I722" s="39"/>
      <c r="J722" s="2"/>
      <c r="K722" s="40" t="s">
        <v>76</v>
      </c>
      <c r="L722" s="40"/>
      <c r="M722" s="1"/>
      <c r="N722" s="2"/>
      <c r="O722" s="2"/>
      <c r="P722" s="2"/>
      <c r="Q722" s="2"/>
      <c r="R722" s="2"/>
      <c r="S722" s="2"/>
      <c r="T722"/>
      <c r="U722"/>
    </row>
    <row r="723" spans="1:21" ht="15" x14ac:dyDescent="0.25">
      <c r="A723" s="130" t="s">
        <v>177</v>
      </c>
      <c r="B723" s="7" t="s">
        <v>76</v>
      </c>
      <c r="C723" s="7"/>
      <c r="D723" s="7"/>
      <c r="E723" s="7"/>
      <c r="F723" s="7"/>
      <c r="G723" s="7"/>
      <c r="H723" s="7"/>
      <c r="J723" s="6"/>
      <c r="K723" s="40" t="s">
        <v>76</v>
      </c>
      <c r="L723" s="40"/>
      <c r="M723" s="1"/>
      <c r="O723" s="29"/>
      <c r="P723" s="29"/>
      <c r="Q723" s="29"/>
      <c r="R723" s="29"/>
      <c r="S723" s="29"/>
    </row>
    <row r="724" spans="1:21" ht="15" x14ac:dyDescent="0.25">
      <c r="A724" s="130" t="s">
        <v>141</v>
      </c>
      <c r="B724" s="7" t="s">
        <v>76</v>
      </c>
      <c r="C724" s="7"/>
      <c r="D724" s="7"/>
      <c r="E724" s="7"/>
      <c r="F724" s="7"/>
      <c r="G724" s="7"/>
      <c r="H724" s="7"/>
      <c r="K724" s="40" t="s">
        <v>76</v>
      </c>
      <c r="L724" s="40"/>
      <c r="M724" s="1"/>
    </row>
    <row r="725" spans="1:21" ht="15" x14ac:dyDescent="0.25">
      <c r="A725" s="130" t="s">
        <v>143</v>
      </c>
      <c r="B725" s="7" t="s">
        <v>368</v>
      </c>
      <c r="C725" s="7"/>
      <c r="D725" s="7"/>
      <c r="E725" s="7"/>
      <c r="F725" s="7"/>
      <c r="G725" s="7"/>
      <c r="H725" s="7"/>
      <c r="K725" s="40" t="s">
        <v>76</v>
      </c>
      <c r="L725" s="40"/>
      <c r="M725" s="1"/>
      <c r="N725" s="6"/>
    </row>
    <row r="726" spans="1:21" ht="30" x14ac:dyDescent="0.25">
      <c r="A726" s="128" t="s">
        <v>145</v>
      </c>
      <c r="B726" s="7" t="str">
        <f>IF(B710=$N$4,"Yes","No")</f>
        <v>No</v>
      </c>
      <c r="C726" s="7"/>
      <c r="D726" s="7"/>
      <c r="E726" s="7"/>
      <c r="F726" s="7"/>
      <c r="G726" s="7"/>
      <c r="H726" s="23"/>
      <c r="K726" s="2" t="s">
        <v>76</v>
      </c>
      <c r="L726" s="40"/>
      <c r="M726" s="1"/>
      <c r="T726" s="6"/>
      <c r="U726" s="6"/>
    </row>
    <row r="727" spans="1:21" ht="21.75" customHeight="1" x14ac:dyDescent="0.25">
      <c r="A727" s="129"/>
      <c r="B727" s="252" t="s">
        <v>369</v>
      </c>
      <c r="C727" s="252"/>
      <c r="D727" s="252"/>
      <c r="E727" s="252"/>
      <c r="F727" s="252"/>
      <c r="G727" s="252"/>
      <c r="H727" s="7"/>
      <c r="K727" s="2" t="s">
        <v>151</v>
      </c>
      <c r="L727" s="40"/>
      <c r="M727" s="1"/>
      <c r="O727" s="6"/>
      <c r="P727" s="6"/>
      <c r="Q727" s="6"/>
      <c r="R727" s="6"/>
      <c r="S727" s="6"/>
    </row>
    <row r="728" spans="1:21" ht="15.75" customHeight="1" x14ac:dyDescent="0.25">
      <c r="A728" s="129"/>
      <c r="B728" s="270" t="s">
        <v>370</v>
      </c>
      <c r="C728" s="270"/>
      <c r="D728" s="270"/>
      <c r="E728" s="270"/>
      <c r="F728" s="270"/>
      <c r="G728" s="270"/>
      <c r="H728" s="7"/>
      <c r="K728" s="2" t="s">
        <v>151</v>
      </c>
      <c r="L728" s="40"/>
      <c r="M728" s="1"/>
    </row>
    <row r="729" spans="1:21" ht="18" customHeight="1" x14ac:dyDescent="0.25">
      <c r="A729" s="129"/>
      <c r="B729" s="252" t="s">
        <v>371</v>
      </c>
      <c r="C729" s="252"/>
      <c r="D729" s="252"/>
      <c r="E729" s="252"/>
      <c r="F729" s="252"/>
      <c r="G729" s="252"/>
      <c r="H729" s="7"/>
      <c r="K729" s="2" t="s">
        <v>151</v>
      </c>
      <c r="L729" s="40"/>
      <c r="M729" s="1"/>
    </row>
    <row r="730" spans="1:21" ht="31.5" customHeight="1" x14ac:dyDescent="0.25">
      <c r="A730" s="129"/>
      <c r="B730" s="258" t="s">
        <v>372</v>
      </c>
      <c r="C730" s="258"/>
      <c r="D730" s="258"/>
      <c r="E730" s="258"/>
      <c r="F730" s="258"/>
      <c r="G730" s="258"/>
      <c r="H730" s="7"/>
      <c r="K730" s="2" t="s">
        <v>151</v>
      </c>
      <c r="L730" s="40"/>
      <c r="M730" s="1"/>
    </row>
    <row r="731" spans="1:21" x14ac:dyDescent="0.2">
      <c r="A731" s="133"/>
      <c r="B731" s="258" t="s">
        <v>373</v>
      </c>
      <c r="C731" s="258"/>
      <c r="D731" s="258"/>
      <c r="E731" s="258"/>
      <c r="F731" s="258"/>
      <c r="G731" s="258"/>
      <c r="H731" s="7"/>
      <c r="K731" s="2" t="s">
        <v>151</v>
      </c>
      <c r="L731" s="40"/>
      <c r="M731" s="1"/>
    </row>
    <row r="732" spans="1:21" ht="15" x14ac:dyDescent="0.25">
      <c r="A732" s="129"/>
      <c r="B732" s="258" t="s">
        <v>367</v>
      </c>
      <c r="C732" s="258"/>
      <c r="D732" s="258"/>
      <c r="E732" s="258"/>
      <c r="F732" s="258"/>
      <c r="G732" s="258"/>
      <c r="H732" s="7"/>
      <c r="K732" s="2" t="s">
        <v>151</v>
      </c>
      <c r="L732" s="40"/>
      <c r="M732" s="1"/>
    </row>
    <row r="733" spans="1:21" ht="32.25" customHeight="1" x14ac:dyDescent="0.25">
      <c r="A733" s="129" t="s">
        <v>121</v>
      </c>
      <c r="B733" s="258" t="s">
        <v>374</v>
      </c>
      <c r="C733" s="258"/>
      <c r="D733" s="258"/>
      <c r="E733" s="258"/>
      <c r="F733" s="258"/>
      <c r="G733" s="258"/>
      <c r="H733" s="7"/>
      <c r="K733" s="2" t="s">
        <v>151</v>
      </c>
      <c r="L733" s="40"/>
      <c r="M733" s="1"/>
    </row>
    <row r="734" spans="1:21" ht="15.75" thickBot="1" x14ac:dyDescent="0.3">
      <c r="A734" s="129"/>
      <c r="B734" s="252"/>
      <c r="C734" s="252"/>
      <c r="D734" s="252"/>
      <c r="E734" s="252"/>
      <c r="F734" s="252"/>
      <c r="G734" s="252"/>
      <c r="H734" s="7"/>
      <c r="K734" s="2" t="s">
        <v>76</v>
      </c>
      <c r="L734" s="40"/>
      <c r="M734" s="1"/>
    </row>
    <row r="735" spans="1:21" ht="15.75" customHeight="1" thickBot="1" x14ac:dyDescent="0.3">
      <c r="A735" s="248" t="s">
        <v>375</v>
      </c>
      <c r="B735" s="248"/>
      <c r="C735" s="248"/>
      <c r="D735" s="248"/>
      <c r="E735" s="248"/>
      <c r="F735" s="248"/>
      <c r="G735" s="248"/>
      <c r="H735" s="248"/>
      <c r="K735" s="2" t="s">
        <v>151</v>
      </c>
      <c r="L735" s="40"/>
      <c r="M735" s="1"/>
    </row>
    <row r="736" spans="1:21" customFormat="1" ht="29.25" x14ac:dyDescent="0.25">
      <c r="A736" s="140" t="s">
        <v>376</v>
      </c>
      <c r="B736" s="49">
        <v>180000</v>
      </c>
      <c r="C736" s="48"/>
      <c r="D736" s="48"/>
      <c r="E736" s="48"/>
      <c r="F736" s="48"/>
      <c r="G736" s="48"/>
      <c r="H736" s="48"/>
      <c r="I736" s="38"/>
      <c r="J736" s="2"/>
      <c r="K736" s="2" t="s">
        <v>151</v>
      </c>
      <c r="L736" s="40"/>
      <c r="M736" s="1"/>
      <c r="N736" s="2"/>
      <c r="O736" s="2"/>
      <c r="P736" s="2"/>
      <c r="Q736" s="2"/>
      <c r="R736" s="2"/>
      <c r="S736" s="2"/>
      <c r="T736" s="2"/>
      <c r="U736" s="2"/>
    </row>
    <row r="737" spans="1:21" ht="39" customHeight="1" x14ac:dyDescent="0.25">
      <c r="A737" s="140" t="s">
        <v>377</v>
      </c>
      <c r="B737" s="141">
        <v>1000</v>
      </c>
      <c r="C737" s="48"/>
      <c r="D737" s="48"/>
      <c r="E737" s="48"/>
      <c r="F737" s="48"/>
      <c r="G737" s="48"/>
      <c r="H737" s="48"/>
      <c r="J737" s="28"/>
      <c r="K737" s="2" t="s">
        <v>151</v>
      </c>
      <c r="L737" s="40"/>
      <c r="M737" s="1"/>
    </row>
    <row r="738" spans="1:21" ht="15" x14ac:dyDescent="0.25">
      <c r="A738" s="140" t="s">
        <v>378</v>
      </c>
      <c r="B738" s="50" t="str">
        <f>'ESS - adjustment'!B25</f>
        <v>- Select -</v>
      </c>
      <c r="C738" s="48"/>
      <c r="D738" s="48"/>
      <c r="E738" s="48"/>
      <c r="F738" s="48"/>
      <c r="G738" s="48"/>
      <c r="H738" s="48"/>
      <c r="K738" s="2" t="s">
        <v>151</v>
      </c>
      <c r="L738" s="40"/>
      <c r="M738" s="1"/>
    </row>
    <row r="739" spans="1:21" ht="29.25" x14ac:dyDescent="0.25">
      <c r="A739" s="140" t="s">
        <v>379</v>
      </c>
      <c r="B739" s="53" t="s">
        <v>11</v>
      </c>
      <c r="C739" s="48"/>
      <c r="D739" s="48"/>
      <c r="E739" s="48"/>
      <c r="F739" s="48"/>
      <c r="G739" s="48"/>
      <c r="H739" s="48"/>
      <c r="K739" s="2" t="s">
        <v>151</v>
      </c>
      <c r="L739" s="40"/>
      <c r="M739" s="1"/>
    </row>
    <row r="740" spans="1:21" ht="15.75" thickBot="1" x14ac:dyDescent="0.3">
      <c r="A740" s="142"/>
      <c r="B740" s="143"/>
      <c r="C740" s="122"/>
      <c r="D740" s="123"/>
      <c r="E740" s="122"/>
      <c r="F740" s="122"/>
      <c r="G740" s="122"/>
      <c r="H740" s="122"/>
      <c r="L740" s="40"/>
      <c r="M740" s="1"/>
      <c r="N740" s="29"/>
    </row>
    <row r="741" spans="1:21" s="6" customFormat="1" ht="15" x14ac:dyDescent="0.25">
      <c r="B741" s="144"/>
      <c r="C741" s="2"/>
      <c r="D741" s="2"/>
      <c r="E741" s="2"/>
      <c r="F741" s="2"/>
      <c r="G741" s="2"/>
      <c r="H741" s="2"/>
      <c r="I741" s="39"/>
      <c r="J741" s="2"/>
      <c r="L741" s="40"/>
      <c r="M741" s="1"/>
      <c r="N741" s="2"/>
      <c r="O741" s="2"/>
      <c r="P741" s="2"/>
      <c r="Q741" s="2"/>
      <c r="R741" s="2"/>
      <c r="S741" s="2"/>
      <c r="T741"/>
      <c r="U741"/>
    </row>
    <row r="742" spans="1:21" x14ac:dyDescent="0.2">
      <c r="J742" s="6"/>
      <c r="K742" s="1">
        <f>COUNTA(K3:K739)</f>
        <v>733</v>
      </c>
      <c r="L742" s="40"/>
      <c r="M742" s="1"/>
      <c r="O742" s="29"/>
      <c r="P742" s="29"/>
      <c r="Q742" s="29"/>
      <c r="R742" s="29"/>
      <c r="S742" s="29"/>
    </row>
    <row r="743" spans="1:21" x14ac:dyDescent="0.2">
      <c r="K743" s="1">
        <f>COUNTIF(K3:K739,N33)</f>
        <v>129</v>
      </c>
      <c r="L743" s="40"/>
      <c r="M743" s="1"/>
    </row>
    <row r="744" spans="1:21" x14ac:dyDescent="0.2">
      <c r="K744" s="118">
        <f>K743/K742</f>
        <v>0.17598908594815826</v>
      </c>
      <c r="L744" s="40"/>
      <c r="M744" s="1"/>
    </row>
    <row r="745" spans="1:21" x14ac:dyDescent="0.2">
      <c r="L745" s="40"/>
      <c r="M745" s="1"/>
      <c r="N745" s="6"/>
    </row>
    <row r="746" spans="1:21" x14ac:dyDescent="0.2">
      <c r="L746" s="40"/>
      <c r="M746" s="1"/>
      <c r="T746" s="6"/>
      <c r="U746" s="6"/>
    </row>
    <row r="747" spans="1:21" ht="15" x14ac:dyDescent="0.25">
      <c r="J747" s="119" t="s">
        <v>380</v>
      </c>
      <c r="L747" s="2"/>
      <c r="M747" s="1"/>
      <c r="O747" s="6"/>
      <c r="P747" s="6"/>
      <c r="Q747" s="6"/>
      <c r="R747" s="6"/>
      <c r="S747" s="6"/>
    </row>
    <row r="748" spans="1:21" ht="15" x14ac:dyDescent="0.25">
      <c r="J748" s="119" t="s">
        <v>381</v>
      </c>
      <c r="L748" s="2"/>
      <c r="M748" s="1"/>
    </row>
    <row r="749" spans="1:21" ht="15" x14ac:dyDescent="0.25">
      <c r="J749" s="119" t="s">
        <v>382</v>
      </c>
      <c r="L749" s="2"/>
      <c r="M749" s="1"/>
    </row>
    <row r="750" spans="1:21" customFormat="1" ht="15" x14ac:dyDescent="0.25">
      <c r="A750" s="2"/>
      <c r="B750" s="2"/>
      <c r="C750" s="2"/>
      <c r="D750" s="2"/>
      <c r="E750" s="2"/>
      <c r="F750" s="2"/>
      <c r="G750" s="2"/>
      <c r="H750" s="2"/>
      <c r="I750" s="38"/>
      <c r="J750" s="2"/>
      <c r="K750" s="2"/>
      <c r="L750" s="40"/>
      <c r="M750" s="1"/>
      <c r="N750" s="2"/>
      <c r="O750" s="2"/>
      <c r="P750" s="2"/>
      <c r="Q750" s="2"/>
      <c r="R750" s="2"/>
      <c r="S750" s="2"/>
      <c r="T750" s="2"/>
      <c r="U750" s="2"/>
    </row>
    <row r="751" spans="1:21" x14ac:dyDescent="0.2">
      <c r="J751" s="28"/>
      <c r="L751" s="40"/>
      <c r="M751" s="1"/>
    </row>
    <row r="752" spans="1:21" x14ac:dyDescent="0.2">
      <c r="L752" s="40"/>
      <c r="M752" s="1"/>
    </row>
    <row r="753" spans="1:21" x14ac:dyDescent="0.2">
      <c r="L753" s="40"/>
      <c r="M753" s="1"/>
    </row>
    <row r="754" spans="1:21" x14ac:dyDescent="0.2">
      <c r="L754" s="40"/>
      <c r="M754" s="1"/>
      <c r="N754" s="29"/>
    </row>
    <row r="755" spans="1:21" s="6" customFormat="1" ht="15" x14ac:dyDescent="0.25">
      <c r="A755" s="2"/>
      <c r="B755" s="2"/>
      <c r="C755" s="2"/>
      <c r="D755" s="2"/>
      <c r="E755" s="2"/>
      <c r="F755" s="2"/>
      <c r="G755" s="2"/>
      <c r="H755" s="2"/>
      <c r="I755" s="39"/>
      <c r="J755" s="2"/>
      <c r="L755" s="40"/>
      <c r="M755" s="1"/>
      <c r="N755" s="2"/>
      <c r="O755" s="2"/>
      <c r="P755" s="2"/>
      <c r="Q755" s="2"/>
      <c r="R755" s="2"/>
      <c r="S755" s="2"/>
      <c r="T755"/>
      <c r="U755"/>
    </row>
    <row r="756" spans="1:21" x14ac:dyDescent="0.2">
      <c r="J756" s="6"/>
      <c r="L756" s="40"/>
      <c r="M756" s="1"/>
      <c r="O756" s="29"/>
      <c r="P756" s="29"/>
      <c r="Q756" s="29"/>
      <c r="R756" s="29"/>
      <c r="S756" s="29"/>
    </row>
    <row r="757" spans="1:21" x14ac:dyDescent="0.2">
      <c r="L757" s="40"/>
      <c r="M757" s="1"/>
    </row>
    <row r="758" spans="1:21" x14ac:dyDescent="0.2">
      <c r="L758" s="40"/>
      <c r="M758" s="1"/>
      <c r="N758" s="6"/>
    </row>
    <row r="759" spans="1:21" x14ac:dyDescent="0.2">
      <c r="L759" s="40"/>
      <c r="M759" s="1"/>
      <c r="T759" s="6"/>
      <c r="U759" s="6"/>
    </row>
    <row r="760" spans="1:21" ht="30" customHeight="1" x14ac:dyDescent="0.2">
      <c r="L760" s="40"/>
      <c r="M760" s="1"/>
      <c r="O760" s="6"/>
      <c r="P760" s="6"/>
      <c r="Q760" s="6"/>
      <c r="R760" s="6"/>
      <c r="S760" s="6"/>
    </row>
    <row r="761" spans="1:21" x14ac:dyDescent="0.2">
      <c r="L761" s="40"/>
      <c r="M761" s="1"/>
    </row>
    <row r="762" spans="1:21" ht="45" customHeight="1" x14ac:dyDescent="0.2">
      <c r="L762" s="40"/>
      <c r="M762" s="1"/>
    </row>
    <row r="763" spans="1:21" ht="52.5" customHeight="1" x14ac:dyDescent="0.2">
      <c r="L763" s="40"/>
      <c r="M763" s="1"/>
    </row>
    <row r="764" spans="1:21" ht="77.25" customHeight="1" x14ac:dyDescent="0.2">
      <c r="L764" s="40"/>
      <c r="M764" s="1"/>
    </row>
    <row r="765" spans="1:21" ht="78.75" customHeight="1" x14ac:dyDescent="0.2">
      <c r="L765" s="40"/>
      <c r="M765" s="1"/>
    </row>
    <row r="766" spans="1:21" x14ac:dyDescent="0.2">
      <c r="L766" s="40"/>
      <c r="M766" s="1"/>
    </row>
    <row r="767" spans="1:21" x14ac:dyDescent="0.2">
      <c r="L767" s="40"/>
      <c r="M767" s="1"/>
    </row>
    <row r="768" spans="1:21" x14ac:dyDescent="0.2">
      <c r="L768" s="40"/>
      <c r="M768" s="1"/>
    </row>
    <row r="769" spans="1:21" x14ac:dyDescent="0.2">
      <c r="L769" s="40"/>
      <c r="M769" s="1"/>
    </row>
    <row r="770" spans="1:21" customFormat="1" ht="15" x14ac:dyDescent="0.25">
      <c r="A770" s="2"/>
      <c r="B770" s="2"/>
      <c r="C770" s="2"/>
      <c r="D770" s="2"/>
      <c r="E770" s="2"/>
      <c r="F770" s="2"/>
      <c r="G770" s="2"/>
      <c r="H770" s="2"/>
      <c r="I770" s="38"/>
      <c r="J770" s="2"/>
      <c r="K770" s="2"/>
      <c r="L770" s="40"/>
      <c r="M770" s="1"/>
      <c r="N770" s="2"/>
      <c r="O770" s="2"/>
      <c r="P770" s="2"/>
      <c r="Q770" s="2"/>
      <c r="R770" s="2"/>
      <c r="S770" s="2"/>
      <c r="T770" s="2"/>
      <c r="U770" s="2"/>
    </row>
    <row r="771" spans="1:21" ht="20.25" customHeight="1" x14ac:dyDescent="0.2">
      <c r="J771" s="28"/>
      <c r="L771" s="40"/>
      <c r="M771" s="1"/>
    </row>
    <row r="772" spans="1:21" ht="15" customHeight="1" x14ac:dyDescent="0.2">
      <c r="J772" s="28"/>
      <c r="L772" s="40"/>
      <c r="M772" s="1"/>
    </row>
    <row r="773" spans="1:21" ht="15" customHeight="1" x14ac:dyDescent="0.2">
      <c r="J773" s="28"/>
      <c r="L773" s="40"/>
      <c r="M773" s="1"/>
    </row>
    <row r="774" spans="1:21" ht="30.75" customHeight="1" x14ac:dyDescent="0.2">
      <c r="J774" s="28"/>
      <c r="L774" s="40"/>
      <c r="M774" s="1"/>
    </row>
    <row r="775" spans="1:21" ht="28.5" customHeight="1" x14ac:dyDescent="0.2">
      <c r="J775" s="28"/>
      <c r="L775" s="40"/>
      <c r="M775" s="1"/>
    </row>
    <row r="776" spans="1:21" ht="15" customHeight="1" x14ac:dyDescent="0.2">
      <c r="J776" s="28"/>
      <c r="L776" s="40"/>
      <c r="M776" s="1"/>
    </row>
    <row r="777" spans="1:21" ht="28.5" customHeight="1" x14ac:dyDescent="0.2">
      <c r="J777" s="28"/>
      <c r="L777" s="40"/>
      <c r="M777" s="1"/>
    </row>
    <row r="778" spans="1:21" ht="15" customHeight="1" x14ac:dyDescent="0.2">
      <c r="L778" s="40"/>
      <c r="M778" s="1"/>
    </row>
    <row r="779" spans="1:21" x14ac:dyDescent="0.2">
      <c r="L779" s="40"/>
      <c r="M779" s="1"/>
    </row>
    <row r="780" spans="1:21" x14ac:dyDescent="0.2">
      <c r="L780" s="40"/>
      <c r="M780" s="1"/>
    </row>
    <row r="781" spans="1:21" x14ac:dyDescent="0.2">
      <c r="L781" s="40"/>
      <c r="M781" s="1"/>
    </row>
    <row r="782" spans="1:21" x14ac:dyDescent="0.2">
      <c r="L782" s="40"/>
      <c r="M782" s="1"/>
    </row>
    <row r="783" spans="1:21" x14ac:dyDescent="0.2">
      <c r="L783" s="40"/>
      <c r="M783" s="1"/>
    </row>
    <row r="784" spans="1:21" x14ac:dyDescent="0.2">
      <c r="L784" s="40"/>
      <c r="M784" s="1"/>
    </row>
    <row r="786" spans="9:13" x14ac:dyDescent="0.2">
      <c r="I786" s="2"/>
      <c r="L786" s="40"/>
      <c r="M786" s="1"/>
    </row>
    <row r="787" spans="9:13" x14ac:dyDescent="0.2">
      <c r="I787" s="2"/>
      <c r="L787" s="40"/>
      <c r="M787" s="1"/>
    </row>
    <row r="788" spans="9:13" x14ac:dyDescent="0.2">
      <c r="I788" s="2"/>
      <c r="L788" s="120"/>
      <c r="M788" s="118"/>
    </row>
    <row r="791" spans="9:13" ht="15" x14ac:dyDescent="0.25">
      <c r="K791" s="121"/>
    </row>
  </sheetData>
  <sheetProtection algorithmName="SHA-256" hashValue="fo8CoXyjqx3ijuxnSrd00Yrn7KE7sN7y0489wCZfV1M=" saltValue="dIxS++WXhEcPeHYGUHtEHg==" spinCount="100000" sheet="1" objects="1" scenarios="1"/>
  <autoFilter ref="E1:U782" xr:uid="{2219F37D-C621-468D-A33E-6758DCBD20B6}"/>
  <sortState xmlns:xlrd2="http://schemas.microsoft.com/office/spreadsheetml/2017/richdata2" ref="N30:N33">
    <sortCondition ref="N30:N33"/>
  </sortState>
  <mergeCells count="190">
    <mergeCell ref="B3:H3"/>
    <mergeCell ref="B17:H17"/>
    <mergeCell ref="B45:G45"/>
    <mergeCell ref="B62:G62"/>
    <mergeCell ref="B429:G429"/>
    <mergeCell ref="B224:G224"/>
    <mergeCell ref="B230:G230"/>
    <mergeCell ref="B235:G235"/>
    <mergeCell ref="B238:G238"/>
    <mergeCell ref="B244:G244"/>
    <mergeCell ref="B168:G168"/>
    <mergeCell ref="B174:G174"/>
    <mergeCell ref="B118:G118"/>
    <mergeCell ref="B126:G126"/>
    <mergeCell ref="B421:G421"/>
    <mergeCell ref="B364:G364"/>
    <mergeCell ref="B288:H288"/>
    <mergeCell ref="B277:G277"/>
    <mergeCell ref="B305:G305"/>
    <mergeCell ref="B280:G280"/>
    <mergeCell ref="B286:G286"/>
    <mergeCell ref="B37:G37"/>
    <mergeCell ref="B43:G43"/>
    <mergeCell ref="B246:H246"/>
    <mergeCell ref="B685:G685"/>
    <mergeCell ref="B659:G659"/>
    <mergeCell ref="B603:G603"/>
    <mergeCell ref="B580:G580"/>
    <mergeCell ref="B589:G589"/>
    <mergeCell ref="B597:G597"/>
    <mergeCell ref="B569:G569"/>
    <mergeCell ref="B572:G572"/>
    <mergeCell ref="B683:G683"/>
    <mergeCell ref="B605:H605"/>
    <mergeCell ref="B541:G541"/>
    <mergeCell ref="B544:G544"/>
    <mergeCell ref="B555:G555"/>
    <mergeCell ref="B527:G527"/>
    <mergeCell ref="B524:G524"/>
    <mergeCell ref="B519:G519"/>
    <mergeCell ref="B513:G513"/>
    <mergeCell ref="B463:G463"/>
    <mergeCell ref="B516:G516"/>
    <mergeCell ref="B475:G475"/>
    <mergeCell ref="B471:G471"/>
    <mergeCell ref="B547:G547"/>
    <mergeCell ref="B443:G443"/>
    <mergeCell ref="B316:H316"/>
    <mergeCell ref="B330:H330"/>
    <mergeCell ref="B333:G333"/>
    <mergeCell ref="B479:H479"/>
    <mergeCell ref="B493:H493"/>
    <mergeCell ref="B507:H507"/>
    <mergeCell ref="B446:G446"/>
    <mergeCell ref="B449:G449"/>
    <mergeCell ref="B477:G477"/>
    <mergeCell ref="B451:H451"/>
    <mergeCell ref="B465:H465"/>
    <mergeCell ref="B491:G491"/>
    <mergeCell ref="B457:G457"/>
    <mergeCell ref="B499:G499"/>
    <mergeCell ref="B505:G505"/>
    <mergeCell ref="B468:G468"/>
    <mergeCell ref="B488:G488"/>
    <mergeCell ref="B496:G496"/>
    <mergeCell ref="B356:G356"/>
    <mergeCell ref="B134:H134"/>
    <mergeCell ref="B148:H148"/>
    <mergeCell ref="B701:G701"/>
    <mergeCell ref="B730:G730"/>
    <mergeCell ref="B719:G719"/>
    <mergeCell ref="B718:G718"/>
    <mergeCell ref="B716:G716"/>
    <mergeCell ref="B575:G575"/>
    <mergeCell ref="B583:G583"/>
    <mergeCell ref="B533:G533"/>
    <mergeCell ref="B728:G728"/>
    <mergeCell ref="B729:G729"/>
    <mergeCell ref="B600:G600"/>
    <mergeCell ref="B611:G611"/>
    <mergeCell ref="B614:G614"/>
    <mergeCell ref="B617:G617"/>
    <mergeCell ref="B608:G608"/>
    <mergeCell ref="B639:G639"/>
    <mergeCell ref="B645:G645"/>
    <mergeCell ref="B653:G653"/>
    <mergeCell ref="B625:G625"/>
    <mergeCell ref="B628:G628"/>
    <mergeCell ref="B631:G631"/>
    <mergeCell ref="B709:H709"/>
    <mergeCell ref="B732:G732"/>
    <mergeCell ref="B733:G733"/>
    <mergeCell ref="B9:G9"/>
    <mergeCell ref="B182:G182"/>
    <mergeCell ref="B98:G98"/>
    <mergeCell ref="B104:G104"/>
    <mergeCell ref="B112:G112"/>
    <mergeCell ref="B140:G140"/>
    <mergeCell ref="B146:G146"/>
    <mergeCell ref="B154:G154"/>
    <mergeCell ref="B160:G160"/>
    <mergeCell ref="B84:G84"/>
    <mergeCell ref="B15:G15"/>
    <mergeCell ref="B132:G132"/>
    <mergeCell ref="B90:G90"/>
    <mergeCell ref="B31:H31"/>
    <mergeCell ref="B47:H47"/>
    <mergeCell ref="B64:H64"/>
    <mergeCell ref="B78:H78"/>
    <mergeCell ref="B92:H92"/>
    <mergeCell ref="B106:H106"/>
    <mergeCell ref="B120:H120"/>
    <mergeCell ref="B682:G682"/>
    <mergeCell ref="B684:G684"/>
    <mergeCell ref="B249:G249"/>
    <mergeCell ref="B263:G263"/>
    <mergeCell ref="B328:G328"/>
    <mergeCell ref="B308:G308"/>
    <mergeCell ref="B485:G485"/>
    <mergeCell ref="B521:H521"/>
    <mergeCell ref="B535:H535"/>
    <mergeCell ref="B591:H591"/>
    <mergeCell ref="B260:H260"/>
    <mergeCell ref="B274:H274"/>
    <mergeCell ref="B258:G258"/>
    <mergeCell ref="B266:G266"/>
    <mergeCell ref="B552:G552"/>
    <mergeCell ref="B344:H344"/>
    <mergeCell ref="B375:G375"/>
    <mergeCell ref="B386:H386"/>
    <mergeCell ref="B409:H409"/>
    <mergeCell ref="B423:H423"/>
    <mergeCell ref="B437:H437"/>
    <mergeCell ref="B376:G376"/>
    <mergeCell ref="B272:G272"/>
    <mergeCell ref="B252:G252"/>
    <mergeCell ref="B336:G336"/>
    <mergeCell ref="B350:G350"/>
    <mergeCell ref="B162:H162"/>
    <mergeCell ref="B176:H176"/>
    <mergeCell ref="B190:H190"/>
    <mergeCell ref="B204:H204"/>
    <mergeCell ref="B218:H218"/>
    <mergeCell ref="B232:H232"/>
    <mergeCell ref="B188:G188"/>
    <mergeCell ref="B210:G210"/>
    <mergeCell ref="B216:G216"/>
    <mergeCell ref="B207:G207"/>
    <mergeCell ref="B221:G221"/>
    <mergeCell ref="B196:G196"/>
    <mergeCell ref="B202:G202"/>
    <mergeCell ref="B314:G314"/>
    <mergeCell ref="B294:G294"/>
    <mergeCell ref="B300:G300"/>
    <mergeCell ref="B322:G322"/>
    <mergeCell ref="B415:G415"/>
    <mergeCell ref="B407:G407"/>
    <mergeCell ref="B435:G435"/>
    <mergeCell ref="B370:G370"/>
    <mergeCell ref="B302:H302"/>
    <mergeCell ref="B378:G378"/>
    <mergeCell ref="B384:G384"/>
    <mergeCell ref="B392:G392"/>
    <mergeCell ref="B372:H372"/>
    <mergeCell ref="B358:H358"/>
    <mergeCell ref="B342:G342"/>
    <mergeCell ref="A735:H735"/>
    <mergeCell ref="B675:H675"/>
    <mergeCell ref="B549:H549"/>
    <mergeCell ref="B563:H563"/>
    <mergeCell ref="B577:H577"/>
    <mergeCell ref="B619:H619"/>
    <mergeCell ref="B633:H633"/>
    <mergeCell ref="B647:H647"/>
    <mergeCell ref="B661:H661"/>
    <mergeCell ref="B695:H695"/>
    <mergeCell ref="B734:G734"/>
    <mergeCell ref="B707:G707"/>
    <mergeCell ref="B727:G727"/>
    <mergeCell ref="B717:G717"/>
    <mergeCell ref="B686:G686"/>
    <mergeCell ref="B715:G715"/>
    <mergeCell ref="B667:G667"/>
    <mergeCell ref="B673:G673"/>
    <mergeCell ref="B681:G681"/>
    <mergeCell ref="B693:G693"/>
    <mergeCell ref="B720:G720"/>
    <mergeCell ref="B561:G561"/>
    <mergeCell ref="B731:G731"/>
    <mergeCell ref="B721:G721"/>
  </mergeCells>
  <conditionalFormatting sqref="B682:G684 B685">
    <cfRule type="expression" dxfId="18" priority="382">
      <formula>IF($B682=$B$686,TRUE,FALSE)</formula>
    </cfRule>
  </conditionalFormatting>
  <conditionalFormatting sqref="B716:G716">
    <cfRule type="expression" dxfId="17" priority="364">
      <formula>IF($B$716=$B$721,TRUE,FALSE)</formula>
    </cfRule>
  </conditionalFormatting>
  <conditionalFormatting sqref="K2:M16 L17:M376 K17:K725 L377:L385 M378:M385 L386:M746 J747:J749 M747:M749 L750:M784">
    <cfRule type="expression" dxfId="12" priority="173">
      <formula>IF(J2="Tech Clearance - Content change",TRUE,FALSE)</formula>
    </cfRule>
    <cfRule type="expression" dxfId="11" priority="174">
      <formula>IF(J2="Addition",TRUE,FALSE)</formula>
    </cfRule>
    <cfRule type="expression" dxfId="10" priority="175">
      <formula>IF(J2="Format change",TRUE,FALSE)</formula>
    </cfRule>
    <cfRule type="expression" dxfId="9" priority="176">
      <formula>IF(J2="Tech Clearance",TRUE,FALSE)</formula>
    </cfRule>
  </conditionalFormatting>
  <conditionalFormatting sqref="M1">
    <cfRule type="expression" dxfId="8" priority="177">
      <formula>IF(M1="Addition",TRUE,FALSE)</formula>
    </cfRule>
    <cfRule type="expression" dxfId="7" priority="188">
      <formula>IF(M1="Format change",TRUE,FALSE)</formula>
    </cfRule>
    <cfRule type="expression" dxfId="6" priority="192">
      <formula>IF(M1="Tech Clearance",TRUE,FALSE)</formula>
    </cfRule>
  </conditionalFormatting>
  <dataValidations count="2">
    <dataValidation type="list" allowBlank="1" showInputMessage="1" showErrorMessage="1" sqref="B696 B620 B606 B710 B634 B648 B662 B676 B592 B4 B79 B93 B107 B121 B135 B149 B163 B177 B191 B205 B219 B233 B247 B261 B275 B289 B303 B317 B331 B345 B359 B373 B387 B410 B424 B438 B452 B466 B480 B494 B508 B522 B536 B550 B564 B578 B18 B32 B48 B65" xr:uid="{02FB8F89-4C26-460E-AFAC-C0C4DE287EBE}">
      <formula1>$N$3:$N$27</formula1>
    </dataValidation>
    <dataValidation type="list" allowBlank="1" showInputMessage="1" showErrorMessage="1" sqref="M378:M385 K2:K740" xr:uid="{1143C296-C96E-4CD1-9F17-4A23EF2295B4}">
      <formula1>$N$30:$N$34</formula1>
    </dataValidation>
  </dataValidations>
  <hyperlinks>
    <hyperlink ref="A3" location="'ESS - adjustment'!A1" display="Cell A1" xr:uid="{2991EBF6-1B14-4160-ADA6-29E2724BF261}"/>
    <hyperlink ref="A78" location="'ESS - adjustment'!A5" display="Cell A5" xr:uid="{A4D75469-ED21-4229-9866-59A13E8A4062}"/>
    <hyperlink ref="A92" location="'ESS - adjustment'!A6" display="Cell A6" xr:uid="{C8BA3727-2576-4776-885E-01BBC5C8EFC0}"/>
    <hyperlink ref="A106" location="'ESS - adjustment'!A7" display="Cell A7" xr:uid="{06821967-6CC6-4A0D-883F-4A2DBF68714B}"/>
    <hyperlink ref="A120" location="'ESS - adjustment'!A8" display="Cell A8" xr:uid="{AE266969-A831-4349-B192-5F237C2838AB}"/>
    <hyperlink ref="A134" location="'ESS - adjustment'!A9" display="Cell A9" xr:uid="{93388773-809E-414F-AA2E-C43D5CFDE2B1}"/>
    <hyperlink ref="A148" location="'ESS - adjustment'!A10" display="Cell A10" xr:uid="{9034FFEA-B820-47FC-9F8F-7D145BD7BB6B}"/>
    <hyperlink ref="A162" location="'ESS - adjustment'!A11" display="Cell A11" xr:uid="{7E497451-A6F7-4EF4-B936-2366D7CC8AA2}"/>
    <hyperlink ref="A176" location="'ESS - adjustment'!A12" display="Cell A12" xr:uid="{12424238-0679-43DF-B807-7A1F162F50D4}"/>
    <hyperlink ref="A190" location="'ESS - adjustment'!A13" display="Cell A13" xr:uid="{1878C413-F5BB-4FBE-9489-B09ACF5B0725}"/>
    <hyperlink ref="A204" location="'ESS - adjustment'!A14" display="Cell A14" xr:uid="{B12E8E6B-8117-4DCE-9140-E8EBDD1BEE46}"/>
    <hyperlink ref="A246" location="'ESS - adjustment'!A17" display="Cell A17" xr:uid="{7CF0FD3F-B144-4B95-8D62-017C3B01A69D}"/>
    <hyperlink ref="A260" location="'ESS - adjustment'!A18" display="Cell A18" xr:uid="{FFDE7010-20E6-400A-BA2B-FA90A40A22D7}"/>
    <hyperlink ref="A288" location="'ESS - adjustment'!A20" display="Cell A20" xr:uid="{BEED79D7-2608-4288-B147-0F3671CE6808}"/>
    <hyperlink ref="A302" location="'ESS - adjustment'!A21" display="Cell A21" xr:uid="{5AE7635F-C5BA-4859-B91A-13F7207C7624}"/>
    <hyperlink ref="A316" location="'ESS - adjustment'!A22" display="Cell A22" xr:uid="{2D82D2D3-AC8F-478E-BBFE-3442A4411F59}"/>
    <hyperlink ref="A330" location="'ESS - adjustment'!A23" display="Cell A23" xr:uid="{6619855C-5DCB-43C7-A36C-2A04A91AA313}"/>
    <hyperlink ref="A344" location="'ESS - adjustment'!A24" display="Cell A24" xr:uid="{89360DB4-E930-41B7-8BEF-2156FFCB1CB1}"/>
    <hyperlink ref="A358" location="'ESS - adjustment'!B24" display="Cell B24" xr:uid="{EBA917A6-6F67-4BC9-BB03-D6A17C7C6EBB}"/>
    <hyperlink ref="A372" location="'ESS - adjustment'!A25" display="Cell A25" xr:uid="{63CBE35C-8505-424C-9464-A2FB1CF46F27}"/>
    <hyperlink ref="A386" location="'ESS - adjustment'!B25" display="Cell B26" xr:uid="{38A4BCFD-E6C8-4302-BED5-7AAFF95F2281}"/>
    <hyperlink ref="A465" location="'ESS - adjustment'!A29" display="Cell A29" xr:uid="{4F8CE7AF-C64E-4586-B5D3-A3C7D422E4D7}"/>
    <hyperlink ref="A479" location="'ESS - adjustment'!B29" display="Cell B29" xr:uid="{27B07F69-4E21-4C73-9964-ED40143C17DC}"/>
    <hyperlink ref="A493" location="'ESS - adjustment'!A30" display="Cell A30" xr:uid="{D12CBA1A-C848-4629-9253-547DABD3DD11}"/>
    <hyperlink ref="A507" location="'ESS - adjustment'!B30" display="Cell B30" xr:uid="{01E24175-42D0-474F-9734-3696D01642E5}"/>
    <hyperlink ref="A521" location="'ESS - adjustment'!A31" display="Cell A31" xr:uid="{377CBED8-E4DC-4918-85FD-05E687812856}"/>
    <hyperlink ref="A535" location="'ESS - adjustment'!B31" display="Cell B31" xr:uid="{A35E58DC-3E57-4D1A-8D4F-437543CCAC7F}"/>
    <hyperlink ref="A549" location="'ESS - adjustment'!A32" display="Cell A32" xr:uid="{EBA5AA1F-6CD4-469A-877A-A22C8AB85D3B}"/>
    <hyperlink ref="A563" location="'ESS - adjustment'!B32" display="Cell B32" xr:uid="{EE8D77C5-D99B-4EA5-9A6A-36548C9F9F79}"/>
    <hyperlink ref="A577" location="'ESS - adjustment'!A33" display="Cell A33" xr:uid="{0CEF7DC3-F8B2-46C2-A5E0-466EA6FCE8D6}"/>
    <hyperlink ref="A591" location="'ESS - adjustment'!B33" display="Cell B33" xr:uid="{0E382F53-7E3F-4D06-854F-D2043E899F95}"/>
    <hyperlink ref="A619" location="'ESS - adjustment'!B34" display="Cell B34" xr:uid="{DC861BD0-1DDB-4BDB-A4D4-7CC55446BE6B}"/>
    <hyperlink ref="A661" location="'ESS - adjustment'!A36" display="Cell A36" xr:uid="{F8D971C6-8683-41F3-8755-E04A4D856DAD}"/>
    <hyperlink ref="A675" location="'ESS - adjustment'!A37" display="Cell A37" xr:uid="{319A0282-C94A-4DE1-84C8-C6B664914694}"/>
    <hyperlink ref="A709" location="'ESS - adjustment'!A39" display="Cell A39" xr:uid="{654CA49D-E9A7-46F0-B836-5E31712D8968}"/>
    <hyperlink ref="A695" location="'ESS - adjustment'!A38" display="Cell A38" xr:uid="{003858EA-3329-4BC1-ADFE-E453C9DD7442}"/>
    <hyperlink ref="A274" location="'ESS - adjustment'!A19" display="Cell A19" xr:uid="{3DC892A7-F530-41DF-B58D-FF3007337F90}"/>
    <hyperlink ref="A409" location="'ESS - adjustment'!A26" display="Cell A26" xr:uid="{5391510C-DBC7-4F86-A9ED-7AE7F55D4CDF}"/>
    <hyperlink ref="A451" location="'ESS - adjustment'!A28" display="Cell A28" xr:uid="{7E9B60FE-F32D-4C3F-8091-2F75E416189D}"/>
    <hyperlink ref="A633" location="'ESS - adjustment'!A35" display="Cell A35" xr:uid="{0A07993D-E7F5-40EF-826D-F81FC0E06025}"/>
    <hyperlink ref="A423" location="'ESS - adjustment'!A27" display="Cell A27" xr:uid="{069461E2-D239-497D-8B9C-292319309BF9}"/>
    <hyperlink ref="A437" location="'ESS - adjustment'!B27" display="Cell B27" xr:uid="{1EA1B656-5E46-486C-90AF-C3A0EEEBC048}"/>
    <hyperlink ref="A218" location="'ESS - adjustment'!A15" display="Cell A15" xr:uid="{AFFCF050-C98D-4D38-AFAC-922DF1C4C568}"/>
    <hyperlink ref="A232" location="'ESS - adjustment'!A16" display="Cell A15" xr:uid="{BBC8131F-F7F8-4C91-AB95-348AB8110884}"/>
    <hyperlink ref="A17" location="'ESS - adjustment'!A2" display="Cell A2" xr:uid="{A4D2582E-7A85-4D38-95DA-AAA7DC32C447}"/>
    <hyperlink ref="A31" location="'ESS - adjustment'!A3" display="Cell A3" xr:uid="{52A1B816-E2E1-4142-B097-857FC8D27DA7}"/>
    <hyperlink ref="A47" location="'ESS - adjustment'!A4" display="Cell A4" xr:uid="{171D0E74-C8BA-4A36-A83B-FBA2745FBB50}"/>
    <hyperlink ref="A64" location="'ESS - adjustment'!AB4" display="Cell B4" xr:uid="{CEABC515-5FC5-407C-B76A-FEF8D79893BE}"/>
    <hyperlink ref="B137" location="'ESS - adjustment'!A9" display="• Things to know" xr:uid="{0673C1F8-20FF-457E-89D2-B57F25717991}"/>
    <hyperlink ref="B152" location="'ESS - adjustment'!A10" display="• Enter your information" xr:uid="{E25AC86A-AB7F-4E0D-858B-6F6880123F21}"/>
    <hyperlink ref="B166" location="'ESS - adjustment'!A11" display="• Information entry guidance" xr:uid="{CE725161-4567-4C30-9E0E-F036414902F7}"/>
    <hyperlink ref="B180" location="'ESS - adjustment'!A12" display="• Result" xr:uid="{F0972AB2-9BEC-4D95-B74F-CB4EA81B15E8}"/>
    <hyperlink ref="A647" location="'ESS - adjustment'!B35" display="Cell B35" xr:uid="{D95B4C32-0235-454B-8107-92DCD027AA62}"/>
    <hyperlink ref="A605" location="'ESS - adjustment'!A34" display="Cell A34" xr:uid="{01DC9833-3551-4608-A408-198131E008A0}"/>
  </hyperlinks>
  <pageMargins left="0.7" right="0.7" top="0.75" bottom="0.75" header="0.3" footer="0.3"/>
  <pageSetup paperSize="9" scale="25" fitToHeight="0" orientation="portrait" horizontalDpi="300" verticalDpi="300" r:id="rId1"/>
  <ignoredErrors>
    <ignoredError sqref="C650" formula="1"/>
  </ignoredErrors>
  <extLst>
    <ext xmlns:x14="http://schemas.microsoft.com/office/spreadsheetml/2009/9/main" uri="{78C0D931-6437-407d-A8EE-F0AAD7539E65}">
      <x14:conditionalFormattings>
        <x14:conditionalFormatting xmlns:xm="http://schemas.microsoft.com/office/excel/2006/main">
          <x14:cfRule type="expression" priority="373" id="{F76A81AA-142A-480E-8BAC-B3413354D549}">
            <xm:f>IF(AND($B$717=$B$721,'ESS - adjustment'!$B$25&lt;&gt;"Yes"),TRUE,FALSE)</xm:f>
            <x14:dxf>
              <fill>
                <patternFill>
                  <bgColor rgb="FFCCFFFF"/>
                </patternFill>
              </fill>
            </x14:dxf>
          </x14:cfRule>
          <xm:sqref>B717:G717</xm:sqref>
        </x14:conditionalFormatting>
        <x14:conditionalFormatting xmlns:xm="http://schemas.microsoft.com/office/excel/2006/main">
          <x14:cfRule type="expression" priority="360" id="{429E83A7-AE4B-45A2-B993-814E4696B29A}">
            <xm:f>IF(AND($B$718=$B$721,'ESS - adjustment'!$B$29&gt;$B$736),TRUE,FALSE)</xm:f>
            <x14:dxf>
              <fill>
                <patternFill>
                  <bgColor rgb="FFFFFFCC"/>
                </patternFill>
              </fill>
            </x14:dxf>
          </x14:cfRule>
          <xm:sqref>B718:G718</xm:sqref>
        </x14:conditionalFormatting>
        <x14:conditionalFormatting xmlns:xm="http://schemas.microsoft.com/office/excel/2006/main">
          <x14:cfRule type="expression" priority="361" id="{00691DA8-099B-4637-BC7F-F76AF4BED98E}">
            <xm:f>IF(AND($B$719=$B$721,'ESS - adjustment'!$B$29&lt;=$B$736,'ESS - adjustment'!B27&lt;=$B$737),TRUE,FALSE)</xm:f>
            <x14:dxf>
              <fill>
                <patternFill>
                  <bgColor rgb="FFFFFFCC"/>
                </patternFill>
              </fill>
            </x14:dxf>
          </x14:cfRule>
          <xm:sqref>B719:G719</xm:sqref>
        </x14:conditionalFormatting>
        <x14:conditionalFormatting xmlns:xm="http://schemas.microsoft.com/office/excel/2006/main">
          <x14:cfRule type="expression" priority="362" id="{5820A323-C25D-4861-9645-07170D71B270}">
            <xm:f>IF(AND($B$720=$B$721,'ESS - adjustment'!$B$29&lt;=$B$736,'ESS - adjustment'!B27&gt;$B$737),TRUE,FALSE)</xm:f>
            <x14:dxf>
              <fill>
                <patternFill>
                  <bgColor rgb="FFFFFFCC"/>
                </patternFill>
              </fill>
            </x14:dxf>
          </x14:cfRule>
          <xm:sqref>B720:G720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B3DEC-D990-44B9-BD3D-BC7659513853}">
  <sheetPr codeName="Sheet4">
    <tabColor rgb="FF3844CA"/>
  </sheetPr>
  <dimension ref="A1:D25"/>
  <sheetViews>
    <sheetView workbookViewId="0">
      <selection activeCell="C4" sqref="C4"/>
    </sheetView>
  </sheetViews>
  <sheetFormatPr defaultRowHeight="15" x14ac:dyDescent="0.25"/>
  <cols>
    <col min="2" max="2" width="61.85546875" customWidth="1"/>
    <col min="3" max="3" width="17.85546875" customWidth="1"/>
    <col min="4" max="4" width="9.42578125" customWidth="1"/>
    <col min="6" max="6" width="53" customWidth="1"/>
    <col min="7" max="7" width="17.85546875" customWidth="1"/>
  </cols>
  <sheetData>
    <row r="1" spans="1:4" s="91" customFormat="1" ht="18" x14ac:dyDescent="0.25">
      <c r="A1" s="163" t="s">
        <v>383</v>
      </c>
      <c r="B1" s="164"/>
      <c r="C1" s="164"/>
      <c r="D1" s="164"/>
    </row>
    <row r="2" spans="1:4" ht="18.75" thickBot="1" x14ac:dyDescent="0.3">
      <c r="A2" s="165"/>
      <c r="B2" s="166"/>
      <c r="C2" s="166"/>
      <c r="D2" s="166"/>
    </row>
    <row r="3" spans="1:4" ht="18" x14ac:dyDescent="0.25">
      <c r="A3" s="167"/>
      <c r="B3" s="168" t="s">
        <v>384</v>
      </c>
      <c r="C3" s="169" t="s">
        <v>385</v>
      </c>
      <c r="D3" s="166"/>
    </row>
    <row r="4" spans="1:4" ht="31.5" thickBot="1" x14ac:dyDescent="0.3">
      <c r="A4" s="166"/>
      <c r="B4" s="101" t="s">
        <v>386</v>
      </c>
      <c r="C4" s="189">
        <v>0</v>
      </c>
      <c r="D4" s="166"/>
    </row>
    <row r="5" spans="1:4" ht="33" customHeight="1" x14ac:dyDescent="0.25">
      <c r="A5" s="166"/>
      <c r="B5" s="102" t="s">
        <v>387</v>
      </c>
      <c r="C5" s="162"/>
      <c r="D5" s="166"/>
    </row>
    <row r="6" spans="1:4" x14ac:dyDescent="0.25">
      <c r="A6" s="166"/>
      <c r="B6" s="103" t="s">
        <v>388</v>
      </c>
      <c r="C6" s="189">
        <v>0</v>
      </c>
      <c r="D6" s="166"/>
    </row>
    <row r="7" spans="1:4" x14ac:dyDescent="0.25">
      <c r="A7" s="166"/>
      <c r="B7" s="104" t="s">
        <v>297</v>
      </c>
      <c r="C7" s="190">
        <v>0</v>
      </c>
      <c r="D7" s="166"/>
    </row>
    <row r="8" spans="1:4" x14ac:dyDescent="0.25">
      <c r="A8" s="166"/>
      <c r="B8" s="105" t="s">
        <v>305</v>
      </c>
      <c r="C8" s="191">
        <v>0</v>
      </c>
      <c r="D8" s="166"/>
    </row>
    <row r="9" spans="1:4" x14ac:dyDescent="0.25">
      <c r="A9" s="166"/>
      <c r="B9" s="106" t="s">
        <v>312</v>
      </c>
      <c r="C9" s="191">
        <v>0</v>
      </c>
      <c r="D9" s="166"/>
    </row>
    <row r="10" spans="1:4" x14ac:dyDescent="0.25">
      <c r="A10" s="166"/>
      <c r="B10" s="106" t="s">
        <v>320</v>
      </c>
      <c r="C10" s="191">
        <v>0</v>
      </c>
      <c r="D10" s="166"/>
    </row>
    <row r="11" spans="1:4" x14ac:dyDescent="0.25">
      <c r="A11" s="166"/>
      <c r="B11" s="106" t="s">
        <v>327</v>
      </c>
      <c r="C11" s="191">
        <v>0</v>
      </c>
      <c r="D11" s="166"/>
    </row>
    <row r="12" spans="1:4" ht="15.75" thickBot="1" x14ac:dyDescent="0.3">
      <c r="A12" s="166"/>
      <c r="B12" s="107" t="s">
        <v>389</v>
      </c>
      <c r="C12" s="170">
        <f>SUM(C6:C11)</f>
        <v>0</v>
      </c>
      <c r="D12" s="166"/>
    </row>
    <row r="13" spans="1:4" ht="15.75" thickBot="1" x14ac:dyDescent="0.3">
      <c r="A13" s="166"/>
      <c r="B13" s="171"/>
      <c r="C13" s="171"/>
      <c r="D13" s="166"/>
    </row>
    <row r="14" spans="1:4" x14ac:dyDescent="0.25">
      <c r="A14" s="166"/>
      <c r="B14" s="172" t="s">
        <v>390</v>
      </c>
      <c r="C14" s="169" t="s">
        <v>57</v>
      </c>
      <c r="D14" s="173"/>
    </row>
    <row r="15" spans="1:4" x14ac:dyDescent="0.25">
      <c r="A15" s="166"/>
      <c r="B15" s="174" t="str">
        <f>CONCATENATE("Amt shown = Yes, Total Income &lt;= $"&amp;TEXT('Reference module'!B736,"#,#")&amp;", Discount Amt &lt;= $"&amp;TEXT('Reference module'!$B$737,"#,#")&amp;"")</f>
        <v>Amt shown = Yes, Total Income &lt;= $180,000, Discount Amt &lt;= $1,000</v>
      </c>
      <c r="C15" s="175">
        <f>IF(AND($C$12&lt;=180000,$C$4&lt;=1000),$C$4,"")</f>
        <v>0</v>
      </c>
      <c r="D15" s="166"/>
    </row>
    <row r="16" spans="1:4" x14ac:dyDescent="0.25">
      <c r="A16" s="166"/>
      <c r="B16" s="176" t="str">
        <f>CONCATENATE("Amt shown = Yes, Total Income &lt;= $"&amp;TEXT('Reference module'!B736,"#,#")&amp;", Discount Amt &gt; $"&amp;TEXT('Reference module'!$B$737,"#,#")&amp;"")</f>
        <v>Amt shown = Yes, Total Income &lt;= $180,000, Discount Amt &gt; $1,000</v>
      </c>
      <c r="C16" s="177" t="str">
        <f>IF(AND($C$12&lt;=180000,$C$4&gt;1000),1000,"")</f>
        <v/>
      </c>
      <c r="D16" s="166"/>
    </row>
    <row r="17" spans="1:4" x14ac:dyDescent="0.25">
      <c r="A17" s="166"/>
      <c r="B17" s="174" t="str">
        <f>CONCATENATE("Amt shown = Yes, Total Income &gt; $"&amp;TEXT('Reference module'!B736,"#,#")&amp;"")</f>
        <v>Amt shown = Yes, Total Income &gt; $180,000</v>
      </c>
      <c r="C17" s="175" t="str">
        <f>IF($C$12&gt;180000,"Zero","")</f>
        <v/>
      </c>
      <c r="D17" s="166"/>
    </row>
    <row r="18" spans="1:4" ht="15.75" thickBot="1" x14ac:dyDescent="0.3">
      <c r="A18" s="166"/>
      <c r="B18" s="178" t="s">
        <v>391</v>
      </c>
      <c r="C18" s="179" t="str">
        <f>IF(AND(C12=0,C4=0),"Can't calculate","")</f>
        <v>Can't calculate</v>
      </c>
      <c r="D18" s="166"/>
    </row>
    <row r="19" spans="1:4" ht="15.75" thickBot="1" x14ac:dyDescent="0.3">
      <c r="A19" s="166"/>
      <c r="B19" s="180"/>
      <c r="C19" s="180"/>
      <c r="D19" s="166"/>
    </row>
    <row r="20" spans="1:4" x14ac:dyDescent="0.25">
      <c r="A20" s="181"/>
      <c r="B20" s="182" t="s">
        <v>392</v>
      </c>
      <c r="C20" s="183" t="s">
        <v>393</v>
      </c>
      <c r="D20" s="166"/>
    </row>
    <row r="21" spans="1:4" x14ac:dyDescent="0.25">
      <c r="A21" s="166"/>
      <c r="B21" s="184" t="str">
        <f>CONCATENATE("Is income less than or equal to $"&amp;TEXT('Reference module'!B736,"#,#")&amp;"?")</f>
        <v>Is income less than or equal to $180,000?</v>
      </c>
      <c r="C21" s="185" t="str">
        <f>IF(C12&lt;=180000,"Yes","No")</f>
        <v>Yes</v>
      </c>
      <c r="D21" s="166"/>
    </row>
    <row r="22" spans="1:4" ht="15.75" thickBot="1" x14ac:dyDescent="0.3">
      <c r="A22" s="166"/>
      <c r="B22" s="186" t="str">
        <f>CONCATENATE("Is amount at discount less than or equal to $"&amp;TEXT('Reference module'!$B$737,"#,#")&amp;"")</f>
        <v>Is amount at discount less than or equal to $1,000</v>
      </c>
      <c r="C22" s="187" t="str">
        <f>IF(C4&lt;=1000,"Yes","No")</f>
        <v>Yes</v>
      </c>
      <c r="D22" s="166"/>
    </row>
    <row r="23" spans="1:4" ht="15.75" thickBot="1" x14ac:dyDescent="0.3">
      <c r="A23" s="166"/>
      <c r="B23" s="166"/>
      <c r="C23" s="188"/>
      <c r="D23" s="166"/>
    </row>
    <row r="24" spans="1:4" ht="15.75" thickBot="1" x14ac:dyDescent="0.3">
      <c r="A24" s="166"/>
      <c r="B24" s="275" t="s">
        <v>394</v>
      </c>
      <c r="C24" s="276"/>
      <c r="D24" s="166"/>
    </row>
    <row r="25" spans="1:4" x14ac:dyDescent="0.25">
      <c r="A25" s="166"/>
      <c r="B25" s="166"/>
      <c r="C25" s="166"/>
      <c r="D25" s="166"/>
    </row>
  </sheetData>
  <sheetProtection algorithmName="SHA-256" hashValue="2H3xMZg+zv7xLHIPY/ByADsiWTFFubPQ40zIPuqPLgo=" saltValue="SqrkAmW3Xy6wwB2ud+ErjQ==" spinCount="100000" sheet="1" objects="1" scenarios="1"/>
  <mergeCells count="1">
    <mergeCell ref="B24:C24"/>
  </mergeCells>
  <conditionalFormatting sqref="B15:C15">
    <cfRule type="expression" dxfId="5" priority="7">
      <formula>IF($C$15&lt;&gt;"",TRUE,FALSE)</formula>
    </cfRule>
  </conditionalFormatting>
  <conditionalFormatting sqref="B16:C16">
    <cfRule type="expression" dxfId="4" priority="2">
      <formula>IF($C$16&lt;&gt;"",TRUE,FALSE)</formula>
    </cfRule>
  </conditionalFormatting>
  <conditionalFormatting sqref="B17:C17">
    <cfRule type="expression" dxfId="3" priority="5">
      <formula>IF($C$17&lt;&gt;"",TRUE,FALSE)</formula>
    </cfRule>
  </conditionalFormatting>
  <conditionalFormatting sqref="B18:C18">
    <cfRule type="expression" dxfId="2" priority="4">
      <formula>IF($C$18&lt;&gt;"",TRUE,FALSE)</formula>
    </cfRule>
  </conditionalFormatting>
  <pageMargins left="0.7" right="0.7" top="0.75" bottom="0.75" header="0.3" footer="0.3"/>
  <pageSetup paperSize="9"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11" id="{E6EBB109-0BD4-44CD-87C4-AA54424D1EC9}">
            <xm:f>IF(C4='ESS - adjustment'!B27,TRUE,FALSE)</xm:f>
            <x14:dxf>
              <fill>
                <patternFill>
                  <bgColor theme="9" tint="0.39994506668294322"/>
                </patternFill>
              </fill>
            </x14:dxf>
          </x14:cfRule>
          <xm:sqref>C4 C6:C11</xm:sqref>
        </x14:conditionalFormatting>
        <x14:conditionalFormatting xmlns:xm="http://schemas.microsoft.com/office/excel/2006/main">
          <x14:cfRule type="expression" priority="8" id="{8B62F191-ED69-489B-BB53-304C2FD01AEE}">
            <xm:f>IF($C$12='ESS - adjustment'!$B$35,TRUE,FALSE)</xm:f>
            <x14:dxf>
              <fill>
                <patternFill>
                  <bgColor theme="9" tint="0.39994506668294322"/>
                </patternFill>
              </fill>
            </x14:dxf>
          </x14:cfRule>
          <xm:sqref>C12</xm:sqref>
        </x14:conditionalFormatting>
      </x14:conditionalFormattings>
    </ext>
    <ext xmlns:x14="http://schemas.microsoft.com/office/spreadsheetml/2009/9/main" uri="{CCE6A557-97BC-4b89-ADB6-D9C93CAAB3DF}">
      <x14:dataValidations xmlns:xm="http://schemas.microsoft.com/office/excel/2006/main" count="2">
        <x14:dataValidation type="decimal" allowBlank="1" showErrorMessage="1" errorTitle="Please check your entry" error="Number cannot be negative._x000a_Number cannot be greater than 999999.99._x000a_Text cannot be entered." xr:uid="{AA030A81-31F1-46AD-B7B0-27C8B87A666C}">
          <x14:formula1>
            <xm:f>'Reference module'!$B$486</xm:f>
          </x14:formula1>
          <x14:formula2>
            <xm:f>'Reference module'!$B$487</xm:f>
          </x14:formula2>
          <xm:sqref>C11</xm:sqref>
        </x14:dataValidation>
        <x14:dataValidation type="decimal" allowBlank="1" showInputMessage="1" showErrorMessage="1" errorTitle="Please check your entry" error="Number cannot be negative._x000a_Number cannot be greater than 999999.99._x000a_Text cannot be entered." xr:uid="{E435C230-25B2-4965-A329-C0FE06D10FA8}">
          <x14:formula1>
            <xm:f>'Reference module'!$B$486</xm:f>
          </x14:formula1>
          <x14:formula2>
            <xm:f>'Reference module'!$B$487</xm:f>
          </x14:formula2>
          <xm:sqref>C6:C10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C3E85201266D47839C62867F5ECD30" ma:contentTypeVersion="20" ma:contentTypeDescription="Create a new document." ma:contentTypeScope="" ma:versionID="66fc777d0c210581a112f2bcd8d3f9cb">
  <xsd:schema xmlns:xsd="http://www.w3.org/2001/XMLSchema" xmlns:xs="http://www.w3.org/2001/XMLSchema" xmlns:p="http://schemas.microsoft.com/office/2006/metadata/properties" xmlns:ns2="409ccca7-de7a-4de7-a1fb-3fe776a28a85" xmlns:ns3="c91bf042-0ec8-4465-aff1-5bc4c84cfed7" targetNamespace="http://schemas.microsoft.com/office/2006/metadata/properties" ma:root="true" ma:fieldsID="3f814e90e34ec0a1e47619602e72b390" ns2:_="" ns3:_="">
    <xsd:import namespace="409ccca7-de7a-4de7-a1fb-3fe776a28a85"/>
    <xsd:import namespace="c91bf042-0ec8-4465-aff1-5bc4c84cfe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DocumentStatus" minOccurs="0"/>
                <xsd:element ref="ns2:DocumentStatus0" minOccurs="0"/>
                <xsd:element ref="ns2:Comments" minOccurs="0"/>
                <xsd:element ref="ns2:BSLOwner" minOccurs="0"/>
                <xsd:element ref="ns2:ProofNumber" minOccurs="0"/>
                <xsd:element ref="ns2:Change" minOccurs="0"/>
                <xsd:element ref="ns2:CorrespondingFormand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9ccca7-de7a-4de7-a1fb-3fe776a28a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d3d766a-8f2e-4101-b24c-d4a22e3f1d1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DocumentStatus" ma:index="18" nillable="true" ma:displayName="DPO" ma:format="Dropdown" ma:internalName="DocumentStatus">
      <xsd:simpleType>
        <xsd:restriction base="dms:Choice">
          <xsd:enumeration value="n/a"/>
          <xsd:enumeration value="Not ready"/>
          <xsd:enumeration value="Draft BSL approved"/>
          <xsd:enumeration value="Final BSL approved"/>
          <xsd:enumeration value="Ready"/>
        </xsd:restriction>
      </xsd:simpleType>
    </xsd:element>
    <xsd:element name="DocumentStatus0" ma:index="19" nillable="true" ma:displayName="Document status" ma:format="Dropdown" ma:internalName="DocumentStatus0">
      <xsd:simpleType>
        <xsd:restriction base="dms:Choice">
          <xsd:enumeration value="Draft"/>
          <xsd:enumeration value="BSL review"/>
          <xsd:enumeration value="Sent to Creative Services"/>
          <xsd:enumeration value="TCN review"/>
          <xsd:enumeration value="MISC"/>
          <xsd:enumeration value="Sent for endorsement"/>
          <xsd:enumeration value="Watching Brief"/>
          <xsd:enumeration value="IAI review"/>
          <xsd:enumeration value="Ready to send for endorsement"/>
          <xsd:enumeration value="ENDORSED"/>
          <xsd:enumeration value="Published"/>
          <xsd:enumeration value="Final artwork requested from CS"/>
          <xsd:enumeration value="Final artwork received from CS"/>
          <xsd:enumeration value="FINAL"/>
        </xsd:restriction>
      </xsd:simpleType>
    </xsd:element>
    <xsd:element name="Comments" ma:index="20" nillable="true" ma:displayName="Comments" ma:description="Comments about the line of data" ma:format="Dropdown" ma:internalName="Comments">
      <xsd:simpleType>
        <xsd:restriction base="dms:Text">
          <xsd:maxLength value="255"/>
        </xsd:restriction>
      </xsd:simpleType>
    </xsd:element>
    <xsd:element name="BSLOwner" ma:index="21" nillable="true" ma:displayName="BSL Owner" ma:description="Name of BSL that reviews the content" ma:format="Dropdown" ma:internalName="BSLOwner">
      <xsd:simpleType>
        <xsd:restriction base="dms:Note">
          <xsd:maxLength value="255"/>
        </xsd:restriction>
      </xsd:simpleType>
    </xsd:element>
    <xsd:element name="ProofNumber" ma:index="22" nillable="true" ma:displayName="Current Proof Version" ma:description="Proof version number" ma:format="Dropdown" ma:internalName="ProofNumber">
      <xsd:simpleType>
        <xsd:restriction base="dms:Text">
          <xsd:maxLength value="255"/>
        </xsd:restriction>
      </xsd:simpleType>
    </xsd:element>
    <xsd:element name="Change" ma:index="23" nillable="true" ma:displayName="Change Type" ma:description="Cyclical or Signficant" ma:format="Dropdown" ma:internalName="Change">
      <xsd:simpleType>
        <xsd:restriction base="dms:Choice">
          <xsd:enumeration value="Cyclical"/>
          <xsd:enumeration value="Significant"/>
          <xsd:enumeration value="N/A"/>
        </xsd:restriction>
      </xsd:simpleType>
    </xsd:element>
    <xsd:element name="CorrespondingFormandStatus" ma:index="24" nillable="true" ma:displayName="Form and Status" ma:description="Corresponding Form and Status" ma:format="Dropdown" ma:internalName="CorrespondingFormandStatu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1bf042-0ec8-4465-aff1-5bc4c84cfe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1d1619a-7a12-4e0c-8d89-148d2a45577e}" ma:internalName="TaxCatchAll" ma:showField="CatchAllData" ma:web="c91bf042-0ec8-4465-aff1-5bc4c84cfe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09ccca7-de7a-4de7-a1fb-3fe776a28a85">
      <Terms xmlns="http://schemas.microsoft.com/office/infopath/2007/PartnerControls"/>
    </lcf76f155ced4ddcb4097134ff3c332f>
    <DocumentStatus0 xmlns="409ccca7-de7a-4de7-a1fb-3fe776a28a85">ENDORSED</DocumentStatus0>
    <CorrespondingFormandStatus xmlns="409ccca7-de7a-4de7-a1fb-3fe776a28a85" xsi:nil="true"/>
    <TaxCatchAll xmlns="c91bf042-0ec8-4465-aff1-5bc4c84cfed7" xsi:nil="true"/>
    <BSLOwner xmlns="409ccca7-de7a-4de7-a1fb-3fe776a28a85" xsi:nil="true"/>
    <ProofNumber xmlns="409ccca7-de7a-4de7-a1fb-3fe776a28a85" xsi:nil="true"/>
    <Comments xmlns="409ccca7-de7a-4de7-a1fb-3fe776a28a85" xsi:nil="true"/>
    <Change xmlns="409ccca7-de7a-4de7-a1fb-3fe776a28a85" xsi:nil="true"/>
    <DocumentStatus xmlns="409ccca7-de7a-4de7-a1fb-3fe776a28a85">Ready</DocumentStatus>
  </documentManagement>
</p:properties>
</file>

<file path=customXml/itemProps1.xml><?xml version="1.0" encoding="utf-8"?>
<ds:datastoreItem xmlns:ds="http://schemas.openxmlformats.org/officeDocument/2006/customXml" ds:itemID="{9A5E5329-1497-4EAD-A1D0-E57C574DB2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9ccca7-de7a-4de7-a1fb-3fe776a28a85"/>
    <ds:schemaRef ds:uri="c91bf042-0ec8-4465-aff1-5bc4c84cfe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2A29B5-8B8C-4505-9B23-3CC4CBD13297}">
  <ds:schemaRefs>
    <ds:schemaRef ds:uri="http://schemas.microsoft.com/sharepoint/v3/contenttype/forms"/>
  </ds:schemaRefs>
</ds:datastoreItem>
</file>

<file path=customXml/itemProps3.xml><?xml version="1.0" encoding="utf-8"?>
<ds:datastoreItem xmlns:ds="http://schemas.openxmlformats.org/officeDocument/2006/customXml" ds:itemID="{5ACB1F48-0532-4209-AEF6-D32716D9B85D}">
  <ds:schemaRefs>
    <ds:schemaRef ds:uri="c91bf042-0ec8-4465-aff1-5bc4c84cfed7"/>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terms/"/>
    <ds:schemaRef ds:uri="409ccca7-de7a-4de7-a1fb-3fe776a28a8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ESS - adjustment</vt:lpstr>
      <vt:lpstr>Version control and About</vt:lpstr>
      <vt:lpstr>Reference module</vt:lpstr>
      <vt:lpstr>Test module</vt:lpstr>
      <vt:lpstr>'ESS - adjustment'!Print_Area</vt:lpstr>
      <vt:lpstr>'ESS - adjustment'!Print_Titles</vt:lpstr>
      <vt:lpstr>RowTitle</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revision/>
  <dcterms:created xsi:type="dcterms:W3CDTF">2020-08-12T05:35:06Z</dcterms:created>
  <dcterms:modified xsi:type="dcterms:W3CDTF">2026-04-19T23:46:50Z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0x01010063C3E85201266D47839C62867F5ECD30</vt:lpwstr>
  </property>
  <property fmtid="{D5CDD505-2E9C-101B-9397-08002B2CF9AE}" pid="3" name="ItemRetentionFormula">
    <vt:lpwstr>&lt;formula id="Microsoft.Office.RecordsManagement.PolicyFeatures.Expiration.Formula.BuiltIn"&gt;&lt;number&gt;10&lt;/number&gt;&lt;property&gt;Modified&lt;/property&gt;&lt;propertyId&gt;28cf69c5-fa48-462a-b5cd-27b6f9d2bd5f&lt;/propertyId&gt;&lt;period&gt;years&lt;/period&gt;&lt;/formula&gt;</vt:lpwstr>
  </property>
  <property fmtid="{D5CDD505-2E9C-101B-9397-08002B2CF9AE}" pid="4" name="_dlc_policyId">
    <vt:lpwstr>0x010100B30DF7BEBD3A1648A538EADBC70DC308|1060299444</vt:lpwstr>
  </property>
  <property fmtid="{D5CDD505-2E9C-101B-9397-08002B2CF9AE}" pid="5" name="_dlc_DocIdItemGuid">
    <vt:lpwstr>d09ab315-713a-4920-b5e6-2b561ed77bc8</vt:lpwstr>
  </property>
  <property fmtid="{D5CDD505-2E9C-101B-9397-08002B2CF9AE}" pid="6" name="Security classification">
    <vt:lpwstr>1;#OFFICIAL|5d128361-bbb7-4b9a-ac60-b26612a0ec1b</vt:lpwstr>
  </property>
  <property fmtid="{D5CDD505-2E9C-101B-9397-08002B2CF9AE}" pid="7" name="MSIP_Label_c111c204-3025-4293-a668-517002c3f023_Extended_MSFT_Method">
    <vt:lpwstr>Privileged</vt:lpwstr>
  </property>
  <property fmtid="{D5CDD505-2E9C-101B-9397-08002B2CF9AE}" pid="8" name="MSIP_Label_c111c204-3025-4293-a668-517002c3f023_Name">
    <vt:lpwstr>OFFICIAL</vt:lpwstr>
  </property>
  <property fmtid="{D5CDD505-2E9C-101B-9397-08002B2CF9AE}" pid="9" name="MSIP_Label_c111c204-3025-4293-a668-517002c3f023_Removed">
    <vt:lpwstr>False</vt:lpwstr>
  </property>
  <property fmtid="{D5CDD505-2E9C-101B-9397-08002B2CF9AE}" pid="10" name="MSIP_Label_c111c204-3025-4293-a668-517002c3f023_Enabled">
    <vt:lpwstr>True</vt:lpwstr>
  </property>
  <property fmtid="{D5CDD505-2E9C-101B-9397-08002B2CF9AE}" pid="11" name="MSIP_Label_c111c204-3025-4293-a668-517002c3f023_ActionId">
    <vt:lpwstr>90aba946-a76f-4ec4-a90a-4fbeefa90028</vt:lpwstr>
  </property>
  <property fmtid="{D5CDD505-2E9C-101B-9397-08002B2CF9AE}" pid="12" name="MSIP_Label_c111c204-3025-4293-a668-517002c3f023_SetDate">
    <vt:lpwstr>2025-05-08T23:48:40Z</vt:lpwstr>
  </property>
  <property fmtid="{D5CDD505-2E9C-101B-9397-08002B2CF9AE}" pid="13" name="MSIP_Label_c111c204-3025-4293-a668-517002c3f023_SiteId">
    <vt:lpwstr>8e823e99-cbcb-430f-a0f6-af1365c21e22</vt:lpwstr>
  </property>
  <property fmtid="{D5CDD505-2E9C-101B-9397-08002B2CF9AE}" pid="14" name="Sensitivity">
    <vt:lpwstr>OFFICIAL</vt:lpwstr>
  </property>
  <property fmtid="{D5CDD505-2E9C-101B-9397-08002B2CF9AE}" pid="15" name="MediaServiceImageTags">
    <vt:lpwstr/>
  </property>
</Properties>
</file>